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have.RAMBOLL\Documents\Div privat\"/>
    </mc:Choice>
  </mc:AlternateContent>
  <xr:revisionPtr revIDLastSave="0" documentId="13_ncr:1_{4401B175-FFDD-4C5C-8235-FC5A127521BE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Ver 1" sheetId="1" r:id="rId1"/>
    <sheet name="Endelig version" sheetId="2" r:id="rId2"/>
    <sheet name="Forklar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3" i="2"/>
  <c r="B2" i="2" l="1"/>
  <c r="C15" i="2"/>
  <c r="C16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D16" i="1"/>
  <c r="D17" i="1"/>
  <c r="D18" i="1"/>
  <c r="D19" i="1"/>
  <c r="D15" i="1"/>
  <c r="C16" i="1"/>
  <c r="C17" i="1"/>
  <c r="C18" i="1"/>
  <c r="C19" i="1"/>
  <c r="C15" i="1"/>
  <c r="B20" i="1"/>
  <c r="C20" i="1" s="1"/>
  <c r="C3" i="1"/>
  <c r="C4" i="1" s="1"/>
  <c r="C5" i="1" s="1"/>
  <c r="B3" i="1"/>
  <c r="B4" i="1" s="1"/>
  <c r="B5" i="1" s="1"/>
  <c r="C17" i="2" l="1"/>
  <c r="H17" i="2" s="1"/>
  <c r="H16" i="2"/>
  <c r="B6" i="1"/>
  <c r="B7" i="1" s="1"/>
  <c r="B8" i="1" s="1"/>
  <c r="B9" i="1" s="1"/>
  <c r="B10" i="1" s="1"/>
  <c r="B11" i="1" s="1"/>
  <c r="B12" i="1" s="1"/>
  <c r="C6" i="1"/>
  <c r="C7" i="1" s="1"/>
  <c r="C8" i="1" s="1"/>
  <c r="C9" i="1" s="1"/>
  <c r="C10" i="1" s="1"/>
  <c r="C11" i="1" s="1"/>
  <c r="C12" i="1" s="1"/>
  <c r="B3" i="2"/>
  <c r="D20" i="1"/>
  <c r="D5" i="1"/>
  <c r="C18" i="2" l="1"/>
  <c r="H18" i="2" s="1"/>
  <c r="B4" i="2"/>
  <c r="M4" i="2" s="1"/>
  <c r="M3" i="2"/>
  <c r="C19" i="2"/>
  <c r="B5" i="2" l="1"/>
  <c r="M5" i="2"/>
  <c r="C20" i="2"/>
  <c r="H19" i="2"/>
  <c r="B6" i="2" l="1"/>
  <c r="M6" i="2" s="1"/>
  <c r="C21" i="2"/>
  <c r="H20" i="2"/>
  <c r="B7" i="2" l="1"/>
  <c r="M7" i="2" s="1"/>
  <c r="C22" i="2"/>
  <c r="H21" i="2"/>
  <c r="B8" i="2" l="1"/>
  <c r="M8" i="2" s="1"/>
  <c r="H22" i="2"/>
  <c r="C23" i="2"/>
  <c r="B9" i="2" l="1"/>
  <c r="M9" i="2" s="1"/>
  <c r="C24" i="2"/>
  <c r="H24" i="2" s="1"/>
  <c r="H23" i="2"/>
  <c r="B10" i="2" l="1"/>
  <c r="M10" i="2" s="1"/>
  <c r="B11" i="2" l="1"/>
  <c r="M11" i="2" s="1"/>
  <c r="B12" i="2" l="1"/>
  <c r="M12" i="2" s="1"/>
  <c r="B13" i="2" l="1"/>
  <c r="M13" i="2" s="1"/>
  <c r="B14" i="2" l="1"/>
  <c r="M14" i="2" s="1"/>
  <c r="B15" i="2" l="1"/>
  <c r="M15" i="2" s="1"/>
  <c r="B16" i="2" l="1"/>
  <c r="M16" i="2" s="1"/>
  <c r="B17" i="2" l="1"/>
  <c r="M17" i="2" s="1"/>
  <c r="B18" i="2" l="1"/>
  <c r="M18" i="2" s="1"/>
  <c r="B19" i="2" l="1"/>
  <c r="B20" i="2" l="1"/>
  <c r="M19" i="2"/>
  <c r="B21" i="2" l="1"/>
  <c r="M20" i="2"/>
  <c r="B22" i="2" l="1"/>
  <c r="M21" i="2"/>
  <c r="B23" i="2" l="1"/>
  <c r="M22" i="2"/>
  <c r="B24" i="2" l="1"/>
  <c r="M23" i="2"/>
  <c r="M24" i="2" l="1"/>
</calcChain>
</file>

<file path=xl/sharedStrings.xml><?xml version="1.0" encoding="utf-8"?>
<sst xmlns="http://schemas.openxmlformats.org/spreadsheetml/2006/main" count="51" uniqueCount="50">
  <si>
    <t>Årlig CO2-emission (mio ton)</t>
  </si>
  <si>
    <t>Min (mio ton)</t>
  </si>
  <si>
    <t>Max (mio ton)</t>
  </si>
  <si>
    <t>FL20</t>
  </si>
  <si>
    <t>Affaldsaftale</t>
  </si>
  <si>
    <t>Energiaftale</t>
  </si>
  <si>
    <t>Reduktioner aftalt siden 5. juni 2020</t>
  </si>
  <si>
    <t>1. jan 2018</t>
  </si>
  <si>
    <t>1. jan 2019</t>
  </si>
  <si>
    <t>1. jan 2020</t>
  </si>
  <si>
    <t>1. jan 2021</t>
  </si>
  <si>
    <t>1. juli 2020</t>
  </si>
  <si>
    <t>Total</t>
  </si>
  <si>
    <t>Mio ton CO2 reduktion</t>
  </si>
  <si>
    <t>% af 2018 forbrug</t>
  </si>
  <si>
    <t>Danmarks CO2 budgetter iht Parisaftalen pr</t>
  </si>
  <si>
    <t>% af reduktionsmål (19 mio tons)</t>
  </si>
  <si>
    <t>Aktuelt budgetforbrug (%) pr måned</t>
  </si>
  <si>
    <t>1. jan 2022</t>
  </si>
  <si>
    <t>1. jan 2023</t>
  </si>
  <si>
    <t>1. jan 2024</t>
  </si>
  <si>
    <t>1. jan 2025</t>
  </si>
  <si>
    <t>1. jan 2026</t>
  </si>
  <si>
    <t>1. jan 2027</t>
  </si>
  <si>
    <t>År</t>
  </si>
  <si>
    <t>…</t>
  </si>
  <si>
    <t>CO2e-budget ved årets start</t>
  </si>
  <si>
    <t>2030 og 2050-mål</t>
  </si>
  <si>
    <t>Tilgang</t>
  </si>
  <si>
    <t>Det er ikke nok at nå 70%-målet i 2030.</t>
  </si>
  <si>
    <t>Det er ekstremt vigtigt at vi også reducerer hurtigt.</t>
  </si>
  <si>
    <t>Jeg har derfor regnet på hvor hurtigt vi 'spiser' af vores budget, ved</t>
  </si>
  <si>
    <t>1. At tage Klimarådets estimat på 325-425 mio ton CO2 ved indgangen til 2018*</t>
  </si>
  <si>
    <t>2. Ganget med 1,25 for at få CO2e-budgettet (mit eget skøn, ud fra at forholdet var dette i 2018).</t>
  </si>
  <si>
    <t>3. Lagt estimerede emissioner ind fra Basisfremskrivning 2030 i 2018, 2025 og 2030, og lineært interpoleret derimellem. Samt antaget emissioner unændret efter 2030 (måske for pessimistisk, men ændrer ikke pointen).</t>
  </si>
  <si>
    <t>4. Trukket emissionerne fra de to nye aftaler om affald og energiøer fra BF2020, igen med min egen interpolation fra nu til 2025 og 2030, ud fra aftalernes estimater for 2025- og 2030 emissioner.</t>
  </si>
  <si>
    <t>Resultat: Selv med klimaaftalen står vi til at have opbrugt *hele* vores emissions-budget i 2028, dvs. inden energiøerne rigtig batter noget!</t>
  </si>
  <si>
    <t>Kilde:</t>
  </si>
  <si>
    <t>https://kefm.dk/aktuelt/nyheder/2020/jun/bred-klimaaftale-bringer-danmark-tilbage-i-den-groenne-foerertroeje/</t>
  </si>
  <si>
    <t xml:space="preserve">Se også tilsvarende beregning: </t>
  </si>
  <si>
    <t>https://www.klimabevaegelsen.dk/reduktionsml-for-2025?</t>
  </si>
  <si>
    <t>https://ens.dk/sites/ens.dk/files/Analyser/bf20_final.pdf</t>
  </si>
  <si>
    <t>https://kefm.dk/aktuelt/nyheder/2020/jun/bred-politisk-aftale-sikrer-groen-affaldssektor-i-2030/</t>
  </si>
  <si>
    <t>https://www.klimaraadet.dk/da/system/files_force/downloads/baggrundsnotat_til_klimaraadets_analyse_rammer_for_dansk_klimapolitik.pdf</t>
  </si>
  <si>
    <t>Check</t>
  </si>
  <si>
    <t>Energiø-aftale (inkl. affald)</t>
  </si>
  <si>
    <t>Transportaftale (sep 2020)</t>
  </si>
  <si>
    <t>Lineær reduktionssti mod nul i 2050</t>
  </si>
  <si>
    <t>Årlig CO2e-udledning - BF2020</t>
  </si>
  <si>
    <t>Årlig CO2e-udledning - med tiltag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</si>
</sst>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Inherit"/>
    </font>
    <font>
      <u/>
      <sz val="11"/>
      <color theme="10"/>
      <name val="Calibri"/>
      <family val="2"/>
      <scheme val="minor"/>
    </font>
    <font>
      <i/>
      <sz val="9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4" fillId="0" borderId="0" xfId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/>
              <a:t>CO2e-budget og årlige emissioner efter aftaler om affald,  energiøer og </a:t>
            </a:r>
            <a:r>
              <a:rPr lang="da-DK" b="1">
                <a:solidFill>
                  <a:srgbClr val="FF0000"/>
                </a:solidFill>
              </a:rPr>
              <a:t>transport</a:t>
            </a:r>
            <a:r>
              <a:rPr lang="da-DK" b="1"/>
              <a:t> (mio ton CO2e)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'Endelig version'!$B$1</c:f>
              <c:strCache>
                <c:ptCount val="1"/>
                <c:pt idx="0">
                  <c:v>CO2e-budget ved årets start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'Endelig version'!$A$2:$A$24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'Endelig version'!$B$2:$B$24</c:f>
              <c:numCache>
                <c:formatCode>General</c:formatCode>
                <c:ptCount val="23"/>
                <c:pt idx="0">
                  <c:v>468.75</c:v>
                </c:pt>
                <c:pt idx="1">
                  <c:v>413.75</c:v>
                </c:pt>
                <c:pt idx="2">
                  <c:v>359.75</c:v>
                </c:pt>
                <c:pt idx="3">
                  <c:v>307.75</c:v>
                </c:pt>
                <c:pt idx="4">
                  <c:v>256.85000000000002</c:v>
                </c:pt>
                <c:pt idx="5">
                  <c:v>208.05</c:v>
                </c:pt>
                <c:pt idx="6">
                  <c:v>160.35000000000002</c:v>
                </c:pt>
                <c:pt idx="7">
                  <c:v>113.75000000000003</c:v>
                </c:pt>
                <c:pt idx="8">
                  <c:v>68.250000000000028</c:v>
                </c:pt>
                <c:pt idx="9">
                  <c:v>24.85000000000003</c:v>
                </c:pt>
                <c:pt idx="10">
                  <c:v>-17.449999999999967</c:v>
                </c:pt>
                <c:pt idx="11">
                  <c:v>-58.64999999999997</c:v>
                </c:pt>
                <c:pt idx="12">
                  <c:v>-98.749999999999972</c:v>
                </c:pt>
                <c:pt idx="13">
                  <c:v>-137.34999999999997</c:v>
                </c:pt>
                <c:pt idx="14">
                  <c:v>-175.84999999999997</c:v>
                </c:pt>
                <c:pt idx="15">
                  <c:v>-214.24999999999997</c:v>
                </c:pt>
                <c:pt idx="16">
                  <c:v>-252.54999999999995</c:v>
                </c:pt>
                <c:pt idx="17">
                  <c:v>-290.74999999999994</c:v>
                </c:pt>
                <c:pt idx="18">
                  <c:v>-328.84999999999997</c:v>
                </c:pt>
                <c:pt idx="19">
                  <c:v>-366.84999999999997</c:v>
                </c:pt>
                <c:pt idx="20">
                  <c:v>-404.74999999999994</c:v>
                </c:pt>
                <c:pt idx="21">
                  <c:v>-442.54999999999995</c:v>
                </c:pt>
                <c:pt idx="22">
                  <c:v>-480.24999999999994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E6-4615-BB72-450445CF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497873000"/>
        <c:axId val="497874640"/>
      </c:barChart>
      <c:lineChart>
        <c:grouping val="standard"/>
        <c:varyColors val="0"/>
        <c:ser>
          <c:idx val="1"/>
          <c:order val="1"/>
          <c:tx>
            <c:strRef>
              <c:f>'Endelig version'!$C$1</c:f>
              <c:strCache>
                <c:ptCount val="1"/>
                <c:pt idx="0">
                  <c:v>Årlig CO2e-udledning - BF2020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'Endelig version'!$A$2:$A$24</c:f>
              <c:numCache>
                <c:formatCode>General</c:formatCode>
                <c:ptCount val="2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</c:numCache>
            </c:numRef>
          </c:cat>
          <c:val>
            <c:numRef>
              <c:f>'Endelig version'!$C$2:$C$24</c:f>
              <c:numCache>
                <c:formatCode>General</c:formatCode>
                <c:ptCount val="23"/>
                <c:pt idx="0">
                  <c:v>55</c:v>
                </c:pt>
                <c:pt idx="1">
                  <c:v>54</c:v>
                </c:pt>
                <c:pt idx="2">
                  <c:v>52</c:v>
                </c:pt>
                <c:pt idx="3">
                  <c:v>51</c:v>
                </c:pt>
                <c:pt idx="4">
                  <c:v>50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E6-4615-BB72-450445CF71B1}"/>
            </c:ext>
          </c:extLst>
        </c:ser>
        <c:ser>
          <c:idx val="2"/>
          <c:order val="2"/>
          <c:tx>
            <c:strRef>
              <c:f>'Endelig version'!$H$1</c:f>
              <c:strCache>
                <c:ptCount val="1"/>
                <c:pt idx="0">
                  <c:v>Årlig CO2e-udledning - med tiltag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'Endelig version'!$H$2:$H$24</c:f>
              <c:numCache>
                <c:formatCode>General</c:formatCode>
                <c:ptCount val="23"/>
                <c:pt idx="0">
                  <c:v>55</c:v>
                </c:pt>
                <c:pt idx="1">
                  <c:v>54</c:v>
                </c:pt>
                <c:pt idx="2">
                  <c:v>52</c:v>
                </c:pt>
                <c:pt idx="3">
                  <c:v>50.9</c:v>
                </c:pt>
                <c:pt idx="4">
                  <c:v>48.8</c:v>
                </c:pt>
                <c:pt idx="5">
                  <c:v>47.7</c:v>
                </c:pt>
                <c:pt idx="6">
                  <c:v>46.6</c:v>
                </c:pt>
                <c:pt idx="7">
                  <c:v>45.5</c:v>
                </c:pt>
                <c:pt idx="8">
                  <c:v>43.4</c:v>
                </c:pt>
                <c:pt idx="9">
                  <c:v>42.3</c:v>
                </c:pt>
                <c:pt idx="10">
                  <c:v>41.2</c:v>
                </c:pt>
                <c:pt idx="11">
                  <c:v>40.1</c:v>
                </c:pt>
                <c:pt idx="12">
                  <c:v>38.6</c:v>
                </c:pt>
                <c:pt idx="13">
                  <c:v>38.5</c:v>
                </c:pt>
                <c:pt idx="14">
                  <c:v>38.4</c:v>
                </c:pt>
                <c:pt idx="15">
                  <c:v>38.299999999999997</c:v>
                </c:pt>
                <c:pt idx="16">
                  <c:v>38.200000000000003</c:v>
                </c:pt>
                <c:pt idx="17">
                  <c:v>38.1</c:v>
                </c:pt>
                <c:pt idx="18">
                  <c:v>38</c:v>
                </c:pt>
                <c:pt idx="19">
                  <c:v>37.9</c:v>
                </c:pt>
                <c:pt idx="20">
                  <c:v>37.799999999999997</c:v>
                </c:pt>
                <c:pt idx="21">
                  <c:v>37.700000000000003</c:v>
                </c:pt>
                <c:pt idx="22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E6-4615-BB72-450445CF71B1}"/>
            </c:ext>
          </c:extLst>
        </c:ser>
        <c:ser>
          <c:idx val="3"/>
          <c:order val="3"/>
          <c:tx>
            <c:strRef>
              <c:f>'Endelig version'!$J$1</c:f>
              <c:strCache>
                <c:ptCount val="1"/>
                <c:pt idx="0">
                  <c:v>Lineær reduktionssti mod nul i 2050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'Endelig version'!$J$2:$J$24</c:f>
              <c:numCache>
                <c:formatCode>General</c:formatCode>
                <c:ptCount val="23"/>
                <c:pt idx="0">
                  <c:v>55</c:v>
                </c:pt>
                <c:pt idx="1">
                  <c:v>53.28125</c:v>
                </c:pt>
                <c:pt idx="2">
                  <c:v>51.5625</c:v>
                </c:pt>
                <c:pt idx="3">
                  <c:v>49.84375</c:v>
                </c:pt>
                <c:pt idx="4">
                  <c:v>48.125</c:v>
                </c:pt>
                <c:pt idx="5">
                  <c:v>46.40625</c:v>
                </c:pt>
                <c:pt idx="6">
                  <c:v>44.6875</c:v>
                </c:pt>
                <c:pt idx="7">
                  <c:v>42.96875</c:v>
                </c:pt>
                <c:pt idx="8">
                  <c:v>41.25</c:v>
                </c:pt>
                <c:pt idx="9">
                  <c:v>39.53125</c:v>
                </c:pt>
                <c:pt idx="10">
                  <c:v>37.8125</c:v>
                </c:pt>
                <c:pt idx="11">
                  <c:v>36.09375</c:v>
                </c:pt>
                <c:pt idx="12">
                  <c:v>34.375</c:v>
                </c:pt>
                <c:pt idx="13">
                  <c:v>32.65625</c:v>
                </c:pt>
                <c:pt idx="14">
                  <c:v>30.9375</c:v>
                </c:pt>
                <c:pt idx="15">
                  <c:v>29.21875</c:v>
                </c:pt>
                <c:pt idx="16">
                  <c:v>27.5</c:v>
                </c:pt>
                <c:pt idx="17">
                  <c:v>25.78125</c:v>
                </c:pt>
                <c:pt idx="18">
                  <c:v>24.0625</c:v>
                </c:pt>
                <c:pt idx="19">
                  <c:v>22.34375</c:v>
                </c:pt>
                <c:pt idx="20">
                  <c:v>20.625</c:v>
                </c:pt>
                <c:pt idx="21">
                  <c:v>18.90625</c:v>
                </c:pt>
                <c:pt idx="22">
                  <c:v>17.1875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8-484B-ADB8-0E16BFF2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006824"/>
        <c:axId val="760003872"/>
      </c:lineChart>
      <c:catAx>
        <c:axId val="49787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7874640"/>
        <c:crosses val="autoZero"/>
        <c:auto val="1"/>
        <c:lblAlgn val="ctr"/>
        <c:lblOffset val="100"/>
        <c:noMultiLvlLbl val="0"/>
      </c:catAx>
      <c:valAx>
        <c:axId val="49787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97873000"/>
        <c:crosses val="autoZero"/>
        <c:crossBetween val="between"/>
      </c:valAx>
      <c:valAx>
        <c:axId val="7600038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60006824"/>
        <c:crosses val="max"/>
        <c:crossBetween val="between"/>
      </c:valAx>
      <c:catAx>
        <c:axId val="760006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000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7</xdr:row>
      <xdr:rowOff>49530</xdr:rowOff>
    </xdr:from>
    <xdr:to>
      <xdr:col>7</xdr:col>
      <xdr:colOff>1386840</xdr:colOff>
      <xdr:row>27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49E07F-25A8-4C49-92EA-9D4172943F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0.09756</cdr:x>
      <cdr:y>0.63023</cdr:y>
    </cdr:from>
    <cdr:to>
      <cdr:x>0.72529</cdr:x>
      <cdr:y>0.81931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9D8B80E-27F4-41AE-87EB-A31A19FEE88A}"/>
            </a:ext>
          </a:extLst>
        </cdr:cNvPr>
        <cdr:cNvSpPr txBox="1"/>
      </cdr:nvSpPr>
      <cdr:spPr>
        <a:xfrm xmlns:a="http://schemas.openxmlformats.org/drawingml/2006/main">
          <a:off x="579114" y="2350770"/>
          <a:ext cx="3726186" cy="705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da-DK" sz="1000" i="1"/>
            <a:t>Kilder:</a:t>
          </a:r>
          <a:r>
            <a:rPr lang="da-DK" sz="1000" i="1" baseline="0"/>
            <a:t> BF2020; div. aftaletekster </a:t>
          </a:r>
          <a:r>
            <a:rPr lang="da-DK" sz="1000" i="1" baseline="0">
              <a:solidFill>
                <a:srgbClr val="FF0000"/>
              </a:solidFill>
            </a:rPr>
            <a:t>og transportudspil,</a:t>
          </a:r>
          <a:r>
            <a:rPr lang="da-DK" sz="1000" i="1" baseline="0"/>
            <a:t> samt egne interpolationer mht. indfasning; Klimarådets estimat af CO2-budget, ganget med 1,25 for at få CO2e-budget</a:t>
          </a:r>
          <a:endParaRPr lang="da-DK" sz="1000" i="1"/>
        </a:p>
      </cdr:txBody>
    </cdr:sp>
  </cdr:relSizeAnchor>
  <cdr:relSizeAnchor xmlns:cdr="http://schemas.openxmlformats.org/drawingml/2006/chartDrawing">
    <cdr:from>
      <cdr:x>0.74455</cdr:x>
      <cdr:y>0.19804</cdr:y>
    </cdr:from>
    <cdr:to>
      <cdr:x>0.95636</cdr:x>
      <cdr:y>0.28308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9812200-7C07-444B-8C3E-491A12AB70EB}"/>
            </a:ext>
          </a:extLst>
        </cdr:cNvPr>
        <cdr:cNvSpPr txBox="1"/>
      </cdr:nvSpPr>
      <cdr:spPr>
        <a:xfrm xmlns:a="http://schemas.openxmlformats.org/drawingml/2006/main">
          <a:off x="4419622" y="738700"/>
          <a:ext cx="1257300" cy="31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a-DK" sz="1000" i="1"/>
            <a:t>@sorenhave</a:t>
          </a:r>
          <a:br>
            <a:rPr lang="da-DK" sz="1000" i="1"/>
          </a:br>
          <a:r>
            <a:rPr lang="da-DK" sz="1000" i="1"/>
            <a:t>24.</a:t>
          </a:r>
          <a:r>
            <a:rPr lang="da-DK" sz="1000" i="1" baseline="0"/>
            <a:t> september 2020</a:t>
          </a:r>
          <a:endParaRPr lang="da-DK" sz="1000" i="1"/>
        </a:p>
      </cdr:txBody>
    </cdr:sp>
  </cdr:relSizeAnchor>
  <cdr:relSizeAnchor xmlns:cdr="http://schemas.openxmlformats.org/drawingml/2006/chartDrawing">
    <cdr:from>
      <cdr:x>0.00128</cdr:x>
      <cdr:y>0.07899</cdr:y>
    </cdr:from>
    <cdr:to>
      <cdr:x>0.16175</cdr:x>
      <cdr:y>0.16403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EB321C46-6AAD-4518-98A8-E9246C93197A}"/>
            </a:ext>
          </a:extLst>
        </cdr:cNvPr>
        <cdr:cNvSpPr txBox="1"/>
      </cdr:nvSpPr>
      <cdr:spPr>
        <a:xfrm xmlns:a="http://schemas.openxmlformats.org/drawingml/2006/main">
          <a:off x="7620" y="294640"/>
          <a:ext cx="952500" cy="31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1000" i="1"/>
            <a:t>CO2e.budget</a:t>
          </a:r>
        </a:p>
      </cdr:txBody>
    </cdr:sp>
  </cdr:relSizeAnchor>
  <cdr:relSizeAnchor xmlns:cdr="http://schemas.openxmlformats.org/drawingml/2006/chartDrawing">
    <cdr:from>
      <cdr:x>0.83954</cdr:x>
      <cdr:y>0.06061</cdr:y>
    </cdr:from>
    <cdr:to>
      <cdr:x>1</cdr:x>
      <cdr:y>0.14565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4863D65-F95B-47FD-9344-E06FA64C1014}"/>
            </a:ext>
          </a:extLst>
        </cdr:cNvPr>
        <cdr:cNvSpPr txBox="1"/>
      </cdr:nvSpPr>
      <cdr:spPr>
        <a:xfrm xmlns:a="http://schemas.openxmlformats.org/drawingml/2006/main">
          <a:off x="4983480" y="226060"/>
          <a:ext cx="952500" cy="31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a-DK" sz="1000" i="1"/>
            <a:t>Årlig udledning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limabevaegelsen.dk/reduktionsml-for-2025?" TargetMode="External"/><Relationship Id="rId2" Type="http://schemas.openxmlformats.org/officeDocument/2006/relationships/hyperlink" Target="https://kefm.dk/aktuelt/nyheder/2020/jun/bred-klimaaftale-bringer-danmark-tilbage-i-den-groenne-foerertroeje/" TargetMode="External"/><Relationship Id="rId1" Type="http://schemas.openxmlformats.org/officeDocument/2006/relationships/hyperlink" Target="https://www.klimaraadet.dk/da/system/files_force/downloads/baggrundsnotat_til_klimaraadets_analyse_rammer_for_dansk_klimapolitik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kefm.dk/aktuelt/nyheder/2020/jun/bred-politisk-aftale-sikrer-groen-affaldssektor-i-2030/" TargetMode="External"/><Relationship Id="rId4" Type="http://schemas.openxmlformats.org/officeDocument/2006/relationships/hyperlink" Target="https://ens.dk/sites/ens.dk/files/Analyser/bf20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A10" sqref="A10"/>
    </sheetView>
  </sheetViews>
  <sheetFormatPr defaultRowHeight="14.4"/>
  <cols>
    <col min="1" max="1" width="38.109375" bestFit="1" customWidth="1"/>
    <col min="2" max="2" width="20.44140625" bestFit="1" customWidth="1"/>
    <col min="3" max="3" width="15.88671875" bestFit="1" customWidth="1"/>
    <col min="4" max="4" width="32.21875" bestFit="1" customWidth="1"/>
    <col min="5" max="5" width="14.44140625" customWidth="1"/>
    <col min="7" max="7" width="28.6640625" customWidth="1"/>
  </cols>
  <sheetData>
    <row r="1" spans="1:4">
      <c r="A1" s="1" t="s">
        <v>15</v>
      </c>
      <c r="B1" s="1" t="s">
        <v>1</v>
      </c>
      <c r="C1" s="1" t="s">
        <v>2</v>
      </c>
      <c r="D1" s="1" t="s">
        <v>0</v>
      </c>
    </row>
    <row r="2" spans="1:4">
      <c r="A2" t="s">
        <v>7</v>
      </c>
      <c r="B2">
        <v>325</v>
      </c>
      <c r="C2">
        <v>425</v>
      </c>
      <c r="D2">
        <v>40</v>
      </c>
    </row>
    <row r="3" spans="1:4">
      <c r="A3" t="s">
        <v>8</v>
      </c>
      <c r="B3">
        <f>+B2-$D$2</f>
        <v>285</v>
      </c>
      <c r="C3">
        <f>+C2-$D$2</f>
        <v>385</v>
      </c>
    </row>
    <row r="4" spans="1:4">
      <c r="A4" t="s">
        <v>9</v>
      </c>
      <c r="B4">
        <f>+B3-$D$2</f>
        <v>245</v>
      </c>
      <c r="C4">
        <f>+C3-$D$2</f>
        <v>345</v>
      </c>
      <c r="D4" s="1" t="s">
        <v>17</v>
      </c>
    </row>
    <row r="5" spans="1:4">
      <c r="A5" s="2" t="s">
        <v>11</v>
      </c>
      <c r="B5">
        <f>+B4-0.5*$D$2</f>
        <v>225</v>
      </c>
      <c r="C5">
        <f>+C4-0.5*$D$2</f>
        <v>325</v>
      </c>
      <c r="D5" s="3">
        <f>+D2/12/((B5+C5)/2)</f>
        <v>1.2121212121212121E-2</v>
      </c>
    </row>
    <row r="6" spans="1:4">
      <c r="A6" t="s">
        <v>10</v>
      </c>
      <c r="B6">
        <f>+B4-$D$2</f>
        <v>205</v>
      </c>
      <c r="C6">
        <f>+C4-$D$2</f>
        <v>305</v>
      </c>
    </row>
    <row r="7" spans="1:4">
      <c r="A7" t="s">
        <v>18</v>
      </c>
      <c r="B7">
        <f>+B6-$D$2</f>
        <v>165</v>
      </c>
      <c r="C7">
        <f>+C6-$D$2</f>
        <v>265</v>
      </c>
    </row>
    <row r="8" spans="1:4">
      <c r="A8" t="s">
        <v>19</v>
      </c>
      <c r="B8">
        <f t="shared" ref="B8:B12" si="0">+B7-$D$2</f>
        <v>125</v>
      </c>
      <c r="C8">
        <f t="shared" ref="C8:C12" si="1">+C7-$D$2</f>
        <v>225</v>
      </c>
    </row>
    <row r="9" spans="1:4">
      <c r="A9" t="s">
        <v>20</v>
      </c>
      <c r="B9">
        <f t="shared" si="0"/>
        <v>85</v>
      </c>
      <c r="C9">
        <f t="shared" si="1"/>
        <v>185</v>
      </c>
    </row>
    <row r="10" spans="1:4">
      <c r="A10" t="s">
        <v>21</v>
      </c>
      <c r="B10">
        <f t="shared" si="0"/>
        <v>45</v>
      </c>
      <c r="C10">
        <f t="shared" si="1"/>
        <v>145</v>
      </c>
    </row>
    <row r="11" spans="1:4">
      <c r="A11" t="s">
        <v>22</v>
      </c>
      <c r="B11">
        <f t="shared" si="0"/>
        <v>5</v>
      </c>
      <c r="C11">
        <f t="shared" si="1"/>
        <v>105</v>
      </c>
    </row>
    <row r="12" spans="1:4">
      <c r="A12" t="s">
        <v>23</v>
      </c>
      <c r="B12">
        <f t="shared" si="0"/>
        <v>-35</v>
      </c>
      <c r="C12">
        <f t="shared" si="1"/>
        <v>65</v>
      </c>
    </row>
    <row r="14" spans="1:4">
      <c r="A14" s="1" t="s">
        <v>6</v>
      </c>
      <c r="B14" s="1" t="s">
        <v>13</v>
      </c>
      <c r="C14" s="1" t="s">
        <v>14</v>
      </c>
      <c r="D14" s="1" t="s">
        <v>16</v>
      </c>
    </row>
    <row r="15" spans="1:4">
      <c r="A15" t="s">
        <v>3</v>
      </c>
      <c r="B15">
        <v>0.5</v>
      </c>
      <c r="C15" s="3">
        <f t="shared" ref="C15:C20" si="2">+B15/$D$2</f>
        <v>1.2500000000000001E-2</v>
      </c>
      <c r="D15" s="3">
        <f>+B15/19</f>
        <v>2.6315789473684209E-2</v>
      </c>
    </row>
    <row r="16" spans="1:4">
      <c r="A16" t="s">
        <v>4</v>
      </c>
      <c r="B16">
        <v>0.7</v>
      </c>
      <c r="C16" s="3">
        <f t="shared" si="2"/>
        <v>1.7499999999999998E-2</v>
      </c>
      <c r="D16" s="3">
        <f t="shared" ref="D16:D20" si="3">+B16/19</f>
        <v>3.6842105263157891E-2</v>
      </c>
    </row>
    <row r="17" spans="1:4">
      <c r="A17" t="s">
        <v>5</v>
      </c>
      <c r="B17">
        <v>3.4</v>
      </c>
      <c r="C17" s="3">
        <f t="shared" si="2"/>
        <v>8.4999999999999992E-2</v>
      </c>
      <c r="D17" s="3">
        <f t="shared" si="3"/>
        <v>0.17894736842105263</v>
      </c>
    </row>
    <row r="18" spans="1:4">
      <c r="C18" s="3">
        <f t="shared" si="2"/>
        <v>0</v>
      </c>
      <c r="D18" s="3">
        <f t="shared" si="3"/>
        <v>0</v>
      </c>
    </row>
    <row r="19" spans="1:4">
      <c r="C19" s="3">
        <f t="shared" si="2"/>
        <v>0</v>
      </c>
      <c r="D19" s="3">
        <f t="shared" si="3"/>
        <v>0</v>
      </c>
    </row>
    <row r="20" spans="1:4">
      <c r="A20" s="2" t="s">
        <v>12</v>
      </c>
      <c r="B20" s="2">
        <f>SUM(B15:B19)</f>
        <v>4.5999999999999996</v>
      </c>
      <c r="C20" s="4">
        <f t="shared" si="2"/>
        <v>0.11499999999999999</v>
      </c>
      <c r="D20" s="3">
        <f t="shared" si="3"/>
        <v>0.24210526315789471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9565-AAB7-41BD-B5A3-86F08F5FA075}">
  <dimension ref="A1:M24"/>
  <sheetViews>
    <sheetView tabSelected="1" topLeftCell="B1" workbookViewId="0">
      <selection activeCell="H28" sqref="H28"/>
    </sheetView>
  </sheetViews>
  <sheetFormatPr defaultRowHeight="14.4"/>
  <cols>
    <col min="2" max="2" width="24.77734375" bestFit="1" customWidth="1"/>
    <col min="3" max="3" width="33.21875" bestFit="1" customWidth="1"/>
    <col min="4" max="4" width="12.77734375" bestFit="1" customWidth="1"/>
    <col min="5" max="5" width="23.33203125" bestFit="1" customWidth="1"/>
    <col min="6" max="6" width="4.21875" customWidth="1"/>
    <col min="7" max="7" width="3.88671875" customWidth="1"/>
    <col min="8" max="8" width="35.77734375" bestFit="1" customWidth="1"/>
    <col min="9" max="9" width="20.21875" customWidth="1"/>
  </cols>
  <sheetData>
    <row r="1" spans="1:13">
      <c r="A1" s="1" t="s">
        <v>24</v>
      </c>
      <c r="B1" s="1" t="s">
        <v>26</v>
      </c>
      <c r="C1" s="1" t="s">
        <v>48</v>
      </c>
      <c r="D1" s="1" t="s">
        <v>45</v>
      </c>
      <c r="E1" s="1" t="s">
        <v>46</v>
      </c>
      <c r="F1" s="1" t="s">
        <v>25</v>
      </c>
      <c r="G1" s="1" t="s">
        <v>25</v>
      </c>
      <c r="H1" s="1" t="s">
        <v>49</v>
      </c>
      <c r="I1" s="1" t="s">
        <v>27</v>
      </c>
      <c r="J1" s="1" t="s">
        <v>47</v>
      </c>
      <c r="M1" s="1" t="s">
        <v>44</v>
      </c>
    </row>
    <row r="2" spans="1:13">
      <c r="A2">
        <v>2018</v>
      </c>
      <c r="B2">
        <f>+('Ver 1'!B2+'Ver 1'!C2)/2*1.25</f>
        <v>468.75</v>
      </c>
      <c r="C2">
        <v>55</v>
      </c>
      <c r="D2">
        <v>0</v>
      </c>
      <c r="E2">
        <v>0</v>
      </c>
      <c r="H2">
        <f>+C2-SUM(D2:G2)</f>
        <v>55</v>
      </c>
      <c r="J2">
        <v>55</v>
      </c>
    </row>
    <row r="3" spans="1:13">
      <c r="A3">
        <f>+A2+1</f>
        <v>2019</v>
      </c>
      <c r="B3">
        <f>+B2-H2</f>
        <v>413.75</v>
      </c>
      <c r="C3">
        <v>54</v>
      </c>
      <c r="D3">
        <v>0</v>
      </c>
      <c r="E3">
        <v>0</v>
      </c>
      <c r="H3">
        <f>+C3-SUM(D3:G3)</f>
        <v>54</v>
      </c>
      <c r="J3">
        <f>+J2-55/(2050-2018)</f>
        <v>53.28125</v>
      </c>
      <c r="M3">
        <f>+B2-B3</f>
        <v>55</v>
      </c>
    </row>
    <row r="4" spans="1:13">
      <c r="A4">
        <f t="shared" ref="A4:A24" si="0">+A3+1</f>
        <v>2020</v>
      </c>
      <c r="B4">
        <f>+B3-H3</f>
        <v>359.75</v>
      </c>
      <c r="C4">
        <v>52</v>
      </c>
      <c r="D4">
        <v>0</v>
      </c>
      <c r="E4">
        <v>0</v>
      </c>
      <c r="H4">
        <f>+C4-SUM(D4:G4)</f>
        <v>52</v>
      </c>
      <c r="J4">
        <f t="shared" ref="J4:J24" si="1">+J3-55/(2050-2018)</f>
        <v>51.5625</v>
      </c>
      <c r="M4">
        <f t="shared" ref="M4:M24" si="2">+B3-B4</f>
        <v>54</v>
      </c>
    </row>
    <row r="5" spans="1:13">
      <c r="A5">
        <f t="shared" si="0"/>
        <v>2021</v>
      </c>
      <c r="B5">
        <f>+B4-H4</f>
        <v>307.75</v>
      </c>
      <c r="C5">
        <v>51</v>
      </c>
      <c r="D5">
        <v>0</v>
      </c>
      <c r="E5">
        <v>0.1</v>
      </c>
      <c r="H5">
        <f>+C5-SUM(D5:G5)</f>
        <v>50.9</v>
      </c>
      <c r="J5">
        <f t="shared" si="1"/>
        <v>49.84375</v>
      </c>
      <c r="M5">
        <f t="shared" si="2"/>
        <v>52</v>
      </c>
    </row>
    <row r="6" spans="1:13">
      <c r="A6">
        <f t="shared" si="0"/>
        <v>2022</v>
      </c>
      <c r="B6">
        <f>+B5-H5</f>
        <v>256.85000000000002</v>
      </c>
      <c r="C6">
        <v>50</v>
      </c>
      <c r="D6">
        <v>1</v>
      </c>
      <c r="E6">
        <v>0.2</v>
      </c>
      <c r="H6">
        <f>+C6-SUM(D6:G6)</f>
        <v>48.8</v>
      </c>
      <c r="J6">
        <f t="shared" si="1"/>
        <v>48.125</v>
      </c>
      <c r="M6">
        <f t="shared" si="2"/>
        <v>50.899999999999977</v>
      </c>
    </row>
    <row r="7" spans="1:13">
      <c r="A7">
        <f t="shared" si="0"/>
        <v>2023</v>
      </c>
      <c r="B7">
        <f>+B6-H6</f>
        <v>208.05</v>
      </c>
      <c r="C7">
        <v>49</v>
      </c>
      <c r="D7">
        <v>1</v>
      </c>
      <c r="E7">
        <v>0.3</v>
      </c>
      <c r="H7">
        <f>+C7-SUM(D7:G7)</f>
        <v>47.7</v>
      </c>
      <c r="J7">
        <f t="shared" si="1"/>
        <v>46.40625</v>
      </c>
      <c r="M7">
        <f t="shared" si="2"/>
        <v>48.800000000000011</v>
      </c>
    </row>
    <row r="8" spans="1:13">
      <c r="A8">
        <f t="shared" si="0"/>
        <v>2024</v>
      </c>
      <c r="B8">
        <f>+B7-H7</f>
        <v>160.35000000000002</v>
      </c>
      <c r="C8">
        <v>48</v>
      </c>
      <c r="D8">
        <v>1</v>
      </c>
      <c r="E8">
        <v>0.4</v>
      </c>
      <c r="H8">
        <f>+C8-SUM(D8:G8)</f>
        <v>46.6</v>
      </c>
      <c r="J8">
        <f t="shared" si="1"/>
        <v>44.6875</v>
      </c>
      <c r="M8">
        <f t="shared" si="2"/>
        <v>47.699999999999989</v>
      </c>
    </row>
    <row r="9" spans="1:13">
      <c r="A9">
        <f t="shared" si="0"/>
        <v>2025</v>
      </c>
      <c r="B9">
        <f>+B8-H8</f>
        <v>113.75000000000003</v>
      </c>
      <c r="C9">
        <v>47</v>
      </c>
      <c r="D9">
        <v>1</v>
      </c>
      <c r="E9">
        <v>0.5</v>
      </c>
      <c r="H9">
        <f>+C9-SUM(D9:G9)</f>
        <v>45.5</v>
      </c>
      <c r="J9">
        <f t="shared" si="1"/>
        <v>42.96875</v>
      </c>
      <c r="M9">
        <f t="shared" si="2"/>
        <v>46.599999999999994</v>
      </c>
    </row>
    <row r="10" spans="1:13">
      <c r="A10">
        <f t="shared" si="0"/>
        <v>2026</v>
      </c>
      <c r="B10">
        <f>+B9-H9</f>
        <v>68.250000000000028</v>
      </c>
      <c r="C10">
        <v>46</v>
      </c>
      <c r="D10">
        <v>2</v>
      </c>
      <c r="E10">
        <v>0.6</v>
      </c>
      <c r="H10">
        <f>+C10-SUM(D10:G10)</f>
        <v>43.4</v>
      </c>
      <c r="J10">
        <f t="shared" si="1"/>
        <v>41.25</v>
      </c>
      <c r="M10">
        <f t="shared" si="2"/>
        <v>45.5</v>
      </c>
    </row>
    <row r="11" spans="1:13">
      <c r="A11">
        <f t="shared" si="0"/>
        <v>2027</v>
      </c>
      <c r="B11">
        <f>+B10-H10</f>
        <v>24.85000000000003</v>
      </c>
      <c r="C11">
        <v>45</v>
      </c>
      <c r="D11">
        <v>2</v>
      </c>
      <c r="E11">
        <v>0.7</v>
      </c>
      <c r="H11">
        <f>+C11-SUM(D11:G11)</f>
        <v>42.3</v>
      </c>
      <c r="J11">
        <f t="shared" si="1"/>
        <v>39.53125</v>
      </c>
      <c r="M11">
        <f t="shared" si="2"/>
        <v>43.4</v>
      </c>
    </row>
    <row r="12" spans="1:13">
      <c r="A12">
        <f t="shared" si="0"/>
        <v>2028</v>
      </c>
      <c r="B12">
        <f>+B11-H11</f>
        <v>-17.449999999999967</v>
      </c>
      <c r="C12">
        <v>44</v>
      </c>
      <c r="D12">
        <v>2</v>
      </c>
      <c r="E12">
        <v>0.8</v>
      </c>
      <c r="H12">
        <f>+C12-SUM(D12:G12)</f>
        <v>41.2</v>
      </c>
      <c r="J12">
        <f t="shared" si="1"/>
        <v>37.8125</v>
      </c>
      <c r="M12">
        <f t="shared" si="2"/>
        <v>42.3</v>
      </c>
    </row>
    <row r="13" spans="1:13">
      <c r="A13">
        <f t="shared" si="0"/>
        <v>2029</v>
      </c>
      <c r="B13">
        <f>+B12-H12</f>
        <v>-58.64999999999997</v>
      </c>
      <c r="C13">
        <v>43</v>
      </c>
      <c r="D13">
        <v>2</v>
      </c>
      <c r="E13">
        <v>0.9</v>
      </c>
      <c r="H13">
        <f>+C13-SUM(D13:G13)</f>
        <v>40.1</v>
      </c>
      <c r="J13">
        <f t="shared" si="1"/>
        <v>36.09375</v>
      </c>
      <c r="M13">
        <f t="shared" si="2"/>
        <v>41.2</v>
      </c>
    </row>
    <row r="14" spans="1:13">
      <c r="A14">
        <f t="shared" si="0"/>
        <v>2030</v>
      </c>
      <c r="B14">
        <f>+B13-H13</f>
        <v>-98.749999999999972</v>
      </c>
      <c r="C14">
        <v>43</v>
      </c>
      <c r="D14">
        <v>3.4</v>
      </c>
      <c r="E14">
        <v>1</v>
      </c>
      <c r="H14">
        <f>+C14-SUM(D14:G14)</f>
        <v>38.6</v>
      </c>
      <c r="J14">
        <f t="shared" si="1"/>
        <v>34.375</v>
      </c>
      <c r="M14">
        <f t="shared" si="2"/>
        <v>40.1</v>
      </c>
    </row>
    <row r="15" spans="1:13">
      <c r="A15">
        <f t="shared" si="0"/>
        <v>2031</v>
      </c>
      <c r="B15">
        <f>+B14-H14</f>
        <v>-137.34999999999997</v>
      </c>
      <c r="C15">
        <f>+C14</f>
        <v>43</v>
      </c>
      <c r="D15">
        <v>3.4</v>
      </c>
      <c r="E15">
        <v>1.1000000000000001</v>
      </c>
      <c r="H15">
        <f>+C15-SUM(D15:G15)</f>
        <v>38.5</v>
      </c>
      <c r="J15">
        <f t="shared" si="1"/>
        <v>32.65625</v>
      </c>
      <c r="M15">
        <f t="shared" si="2"/>
        <v>38.599999999999994</v>
      </c>
    </row>
    <row r="16" spans="1:13">
      <c r="A16">
        <f t="shared" si="0"/>
        <v>2032</v>
      </c>
      <c r="B16">
        <f>+B15-H15</f>
        <v>-175.84999999999997</v>
      </c>
      <c r="C16">
        <f t="shared" ref="C16:C24" si="3">+C15</f>
        <v>43</v>
      </c>
      <c r="D16">
        <v>3.4</v>
      </c>
      <c r="E16">
        <v>1.2</v>
      </c>
      <c r="H16">
        <f>+C16-SUM(D16:G16)</f>
        <v>38.4</v>
      </c>
      <c r="J16">
        <f t="shared" si="1"/>
        <v>30.9375</v>
      </c>
      <c r="M16">
        <f t="shared" si="2"/>
        <v>38.5</v>
      </c>
    </row>
    <row r="17" spans="1:13">
      <c r="A17">
        <f t="shared" si="0"/>
        <v>2033</v>
      </c>
      <c r="B17">
        <f>+B16-H16</f>
        <v>-214.24999999999997</v>
      </c>
      <c r="C17">
        <f t="shared" si="3"/>
        <v>43</v>
      </c>
      <c r="D17">
        <v>3.4</v>
      </c>
      <c r="E17">
        <v>1.3</v>
      </c>
      <c r="H17">
        <f>+C17-SUM(D17:G17)</f>
        <v>38.299999999999997</v>
      </c>
      <c r="J17">
        <f t="shared" si="1"/>
        <v>29.21875</v>
      </c>
      <c r="M17">
        <f t="shared" si="2"/>
        <v>38.400000000000006</v>
      </c>
    </row>
    <row r="18" spans="1:13">
      <c r="A18">
        <f t="shared" si="0"/>
        <v>2034</v>
      </c>
      <c r="B18">
        <f>+B17-H17</f>
        <v>-252.54999999999995</v>
      </c>
      <c r="C18">
        <f t="shared" si="3"/>
        <v>43</v>
      </c>
      <c r="D18">
        <v>3.4</v>
      </c>
      <c r="E18">
        <v>1.4</v>
      </c>
      <c r="H18">
        <f>+C18-SUM(D18:G18)</f>
        <v>38.200000000000003</v>
      </c>
      <c r="J18">
        <f t="shared" si="1"/>
        <v>27.5</v>
      </c>
      <c r="M18">
        <f t="shared" si="2"/>
        <v>38.299999999999983</v>
      </c>
    </row>
    <row r="19" spans="1:13">
      <c r="A19">
        <f t="shared" si="0"/>
        <v>2035</v>
      </c>
      <c r="B19">
        <f>+B18-H18</f>
        <v>-290.74999999999994</v>
      </c>
      <c r="C19">
        <f t="shared" si="3"/>
        <v>43</v>
      </c>
      <c r="D19">
        <v>3.4</v>
      </c>
      <c r="E19">
        <v>1.5</v>
      </c>
      <c r="H19">
        <f>+C19-SUM(D19:G19)</f>
        <v>38.1</v>
      </c>
      <c r="J19">
        <f t="shared" si="1"/>
        <v>25.78125</v>
      </c>
      <c r="M19">
        <f t="shared" si="2"/>
        <v>38.199999999999989</v>
      </c>
    </row>
    <row r="20" spans="1:13">
      <c r="A20">
        <f t="shared" si="0"/>
        <v>2036</v>
      </c>
      <c r="B20">
        <f>+B19-H19</f>
        <v>-328.84999999999997</v>
      </c>
      <c r="C20">
        <f t="shared" si="3"/>
        <v>43</v>
      </c>
      <c r="D20">
        <v>3.4</v>
      </c>
      <c r="E20">
        <v>1.6</v>
      </c>
      <c r="H20">
        <f>+C20-SUM(D20:G20)</f>
        <v>38</v>
      </c>
      <c r="J20">
        <f t="shared" si="1"/>
        <v>24.0625</v>
      </c>
      <c r="M20">
        <f t="shared" si="2"/>
        <v>38.100000000000023</v>
      </c>
    </row>
    <row r="21" spans="1:13">
      <c r="A21">
        <f t="shared" si="0"/>
        <v>2037</v>
      </c>
      <c r="B21">
        <f>+B20-H20</f>
        <v>-366.84999999999997</v>
      </c>
      <c r="C21">
        <f t="shared" si="3"/>
        <v>43</v>
      </c>
      <c r="D21">
        <v>3.4</v>
      </c>
      <c r="E21">
        <v>1.7</v>
      </c>
      <c r="H21">
        <f>+C21-SUM(D21:G21)</f>
        <v>37.9</v>
      </c>
      <c r="J21">
        <f t="shared" si="1"/>
        <v>22.34375</v>
      </c>
      <c r="M21">
        <f t="shared" si="2"/>
        <v>38</v>
      </c>
    </row>
    <row r="22" spans="1:13">
      <c r="A22">
        <f t="shared" si="0"/>
        <v>2038</v>
      </c>
      <c r="B22">
        <f>+B21-H21</f>
        <v>-404.74999999999994</v>
      </c>
      <c r="C22">
        <f t="shared" si="3"/>
        <v>43</v>
      </c>
      <c r="D22">
        <v>3.4</v>
      </c>
      <c r="E22">
        <v>1.8</v>
      </c>
      <c r="H22">
        <f>+C22-SUM(D22:G22)</f>
        <v>37.799999999999997</v>
      </c>
      <c r="J22">
        <f t="shared" si="1"/>
        <v>20.625</v>
      </c>
      <c r="M22">
        <f t="shared" si="2"/>
        <v>37.899999999999977</v>
      </c>
    </row>
    <row r="23" spans="1:13">
      <c r="A23">
        <f t="shared" si="0"/>
        <v>2039</v>
      </c>
      <c r="B23">
        <f>+B22-H22</f>
        <v>-442.54999999999995</v>
      </c>
      <c r="C23">
        <f t="shared" si="3"/>
        <v>43</v>
      </c>
      <c r="D23">
        <v>3.4</v>
      </c>
      <c r="E23">
        <v>1.9</v>
      </c>
      <c r="H23">
        <f>+C23-SUM(D23:G23)</f>
        <v>37.700000000000003</v>
      </c>
      <c r="J23">
        <f t="shared" si="1"/>
        <v>18.90625</v>
      </c>
      <c r="M23">
        <f t="shared" si="2"/>
        <v>37.800000000000011</v>
      </c>
    </row>
    <row r="24" spans="1:13">
      <c r="A24">
        <f t="shared" si="0"/>
        <v>2040</v>
      </c>
      <c r="B24">
        <f>+B23-H23</f>
        <v>-480.24999999999994</v>
      </c>
      <c r="C24">
        <f t="shared" si="3"/>
        <v>43</v>
      </c>
      <c r="D24">
        <v>3.4</v>
      </c>
      <c r="E24">
        <v>2</v>
      </c>
      <c r="H24">
        <f>+C24-SUM(D24:G24)</f>
        <v>37.6</v>
      </c>
      <c r="J24">
        <f t="shared" si="1"/>
        <v>17.1875</v>
      </c>
      <c r="M24">
        <f t="shared" si="2"/>
        <v>37.699999999999989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A0FB-23EE-493F-A447-73D4A85C2589}">
  <dimension ref="A1:A17"/>
  <sheetViews>
    <sheetView workbookViewId="0">
      <selection activeCell="A12" sqref="A12"/>
    </sheetView>
  </sheetViews>
  <sheetFormatPr defaultRowHeight="14.4"/>
  <cols>
    <col min="1" max="1" width="79.21875" customWidth="1"/>
  </cols>
  <sheetData>
    <row r="1" spans="1:1">
      <c r="A1" s="1" t="s">
        <v>28</v>
      </c>
    </row>
    <row r="2" spans="1:1">
      <c r="A2" s="5" t="s">
        <v>29</v>
      </c>
    </row>
    <row r="3" spans="1:1">
      <c r="A3" s="5" t="s">
        <v>30</v>
      </c>
    </row>
    <row r="4" spans="1:1">
      <c r="A4" s="5" t="s">
        <v>31</v>
      </c>
    </row>
    <row r="5" spans="1:1">
      <c r="A5" s="6" t="s">
        <v>32</v>
      </c>
    </row>
    <row r="6" spans="1:1">
      <c r="A6" s="6" t="s">
        <v>33</v>
      </c>
    </row>
    <row r="7" spans="1:1" ht="34.200000000000003">
      <c r="A7" s="6" t="s">
        <v>34</v>
      </c>
    </row>
    <row r="8" spans="1:1" ht="22.8">
      <c r="A8" s="6" t="s">
        <v>35</v>
      </c>
    </row>
    <row r="9" spans="1:1" ht="22.8">
      <c r="A9" s="9" t="s">
        <v>36</v>
      </c>
    </row>
    <row r="10" spans="1:1">
      <c r="A10" s="5"/>
    </row>
    <row r="11" spans="1:1">
      <c r="A11" s="8" t="s">
        <v>37</v>
      </c>
    </row>
    <row r="12" spans="1:1">
      <c r="A12" s="7" t="s">
        <v>43</v>
      </c>
    </row>
    <row r="13" spans="1:1">
      <c r="A13" s="7" t="s">
        <v>38</v>
      </c>
    </row>
    <row r="14" spans="1:1">
      <c r="A14" s="7" t="s">
        <v>41</v>
      </c>
    </row>
    <row r="15" spans="1:1">
      <c r="A15" s="7" t="s">
        <v>42</v>
      </c>
    </row>
    <row r="16" spans="1:1">
      <c r="A16" t="s">
        <v>39</v>
      </c>
    </row>
    <row r="17" spans="1:1">
      <c r="A17" s="7" t="s">
        <v>40</v>
      </c>
    </row>
  </sheetData>
  <hyperlinks>
    <hyperlink ref="A12" r:id="rId1" xr:uid="{AA65C6EB-00E3-41C4-961B-5958F4A7A01B}"/>
    <hyperlink ref="A13" r:id="rId2" xr:uid="{3679CE17-3661-419C-B559-1CA1201B661C}"/>
    <hyperlink ref="A17" r:id="rId3" xr:uid="{FA4FAC6D-2A50-458E-8E95-693930A8B819}"/>
    <hyperlink ref="A14" r:id="rId4" xr:uid="{33E3141B-4113-4D2F-86B4-78563CF29E1B}"/>
    <hyperlink ref="A15" r:id="rId5" xr:uid="{5952C556-38C1-47E1-957A-61769C61E8CA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 1</vt:lpstr>
      <vt:lpstr>Endelig version</vt:lpstr>
      <vt:lpstr>Forklaring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Have</dc:creator>
  <cp:lastModifiedBy>Søren Have</cp:lastModifiedBy>
  <dcterms:created xsi:type="dcterms:W3CDTF">2015-06-05T18:19:34Z</dcterms:created>
  <dcterms:modified xsi:type="dcterms:W3CDTF">2020-09-24T21:15:28Z</dcterms:modified>
</cp:coreProperties>
</file>