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have.RAMBOLL\Documents\Div privat\"/>
    </mc:Choice>
  </mc:AlternateContent>
  <xr:revisionPtr revIDLastSave="0" documentId="13_ncr:1_{C649F4B1-EF29-4F0F-8B75-379C824F82AF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Ver 1" sheetId="1" r:id="rId1"/>
    <sheet name="Endelig version" sheetId="2" r:id="rId2"/>
    <sheet name="Forklar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3" i="2"/>
  <c r="B2" i="2" l="1"/>
  <c r="C15" i="2"/>
  <c r="C16" i="2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D16" i="1"/>
  <c r="D17" i="1"/>
  <c r="D18" i="1"/>
  <c r="D19" i="1"/>
  <c r="D15" i="1"/>
  <c r="C16" i="1"/>
  <c r="C17" i="1"/>
  <c r="C18" i="1"/>
  <c r="C19" i="1"/>
  <c r="C15" i="1"/>
  <c r="B20" i="1"/>
  <c r="C20" i="1" s="1"/>
  <c r="C3" i="1"/>
  <c r="C4" i="1" s="1"/>
  <c r="C5" i="1" s="1"/>
  <c r="B3" i="1"/>
  <c r="B4" i="1" s="1"/>
  <c r="B5" i="1" s="1"/>
  <c r="C17" i="2" l="1"/>
  <c r="I16" i="2"/>
  <c r="B6" i="1"/>
  <c r="B7" i="1" s="1"/>
  <c r="B8" i="1" s="1"/>
  <c r="B9" i="1" s="1"/>
  <c r="B10" i="1" s="1"/>
  <c r="B11" i="1" s="1"/>
  <c r="B12" i="1" s="1"/>
  <c r="C6" i="1"/>
  <c r="C7" i="1" s="1"/>
  <c r="C8" i="1" s="1"/>
  <c r="C9" i="1" s="1"/>
  <c r="C10" i="1" s="1"/>
  <c r="C11" i="1" s="1"/>
  <c r="C12" i="1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I17" i="2"/>
  <c r="C18" i="2"/>
  <c r="D20" i="1"/>
  <c r="D5" i="1"/>
  <c r="I18" i="2" l="1"/>
  <c r="B19" i="2" s="1"/>
  <c r="C19" i="2"/>
  <c r="C20" i="2" l="1"/>
  <c r="I19" i="2"/>
  <c r="B20" i="2" s="1"/>
  <c r="C21" i="2" l="1"/>
  <c r="I20" i="2"/>
  <c r="B21" i="2" s="1"/>
  <c r="C22" i="2" l="1"/>
  <c r="I21" i="2"/>
  <c r="B22" i="2" s="1"/>
  <c r="I22" i="2" l="1"/>
  <c r="B23" i="2" s="1"/>
  <c r="C23" i="2"/>
  <c r="C24" i="2" l="1"/>
  <c r="I24" i="2" s="1"/>
  <c r="I23" i="2"/>
  <c r="B24" i="2" s="1"/>
</calcChain>
</file>

<file path=xl/sharedStrings.xml><?xml version="1.0" encoding="utf-8"?>
<sst xmlns="http://schemas.openxmlformats.org/spreadsheetml/2006/main" count="52" uniqueCount="50">
  <si>
    <t>Årlig CO2-emission (mio ton)</t>
  </si>
  <si>
    <t>Min (mio ton)</t>
  </si>
  <si>
    <t>Max (mio ton)</t>
  </si>
  <si>
    <t>FL20</t>
  </si>
  <si>
    <t>Affaldsaftale</t>
  </si>
  <si>
    <t>Energiaftale</t>
  </si>
  <si>
    <t>Reduktioner aftalt siden 5. juni 2020</t>
  </si>
  <si>
    <t>1. jan 2018</t>
  </si>
  <si>
    <t>1. jan 2019</t>
  </si>
  <si>
    <t>1. jan 2020</t>
  </si>
  <si>
    <t>1. jan 2021</t>
  </si>
  <si>
    <t>1. juli 2020</t>
  </si>
  <si>
    <t>Total</t>
  </si>
  <si>
    <t>Mio ton CO2 reduktion</t>
  </si>
  <si>
    <t>% af 2018 forbrug</t>
  </si>
  <si>
    <t>Danmarks CO2 budgetter iht Parisaftalen pr</t>
  </si>
  <si>
    <t>% af reduktionsmål (19 mio tons)</t>
  </si>
  <si>
    <t>Aktuelt budgetforbrug (%) pr måned</t>
  </si>
  <si>
    <t>1. jan 2022</t>
  </si>
  <si>
    <t>1. jan 2023</t>
  </si>
  <si>
    <t>1. jan 2024</t>
  </si>
  <si>
    <t>1. jan 2025</t>
  </si>
  <si>
    <t>1. jan 2026</t>
  </si>
  <si>
    <t>1. jan 2027</t>
  </si>
  <si>
    <t>År</t>
  </si>
  <si>
    <t>Energiø-aftale</t>
  </si>
  <si>
    <t>…</t>
  </si>
  <si>
    <t>CO2e-budget ved årets start</t>
  </si>
  <si>
    <t>CO2e-udledning i løbet af året - BF2020</t>
  </si>
  <si>
    <t>CO2e-udledning i løbet af året - med tiltag</t>
  </si>
  <si>
    <t>2030 og 2050-mål</t>
  </si>
  <si>
    <t>Tilgang</t>
  </si>
  <si>
    <t>Det er ikke nok at nå 70%-målet i 2030.</t>
  </si>
  <si>
    <t>Det er ekstremt vigtigt at vi også reducerer hurtigt.</t>
  </si>
  <si>
    <t>Jeg har derfor regnet på hvor hurtigt vi 'spiser' af vores budget, ved</t>
  </si>
  <si>
    <t>1. At tage Klimarådets estimat på 325-425 mio ton CO2 ved indgangen til 2018*</t>
  </si>
  <si>
    <t>2. Ganget med 1,25 for at få CO2e-budgettet (mit eget skøn, ud fra at forholdet var dette i 2018).</t>
  </si>
  <si>
    <t>3. Lagt estimerede emissioner ind fra Basisfremskrivning 2030 i 2018, 2025 og 2030, og lineært interpoleret derimellem. Samt antaget emissioner unændret efter 2030 (måske for pessimistisk, men ændrer ikke pointen).</t>
  </si>
  <si>
    <t>4. Trukket emissionerne fra de to nye aftaler om affald og energiøer fra BF2020, igen med min egen interpolation fra nu til 2025 og 2030, ud fra aftalernes estimater for 2025- og 2030 emissioner.</t>
  </si>
  <si>
    <t>Resultat: Selv med klimaaftalen står vi til at have opbrugt *hele* vores emissions-budget i 2028, dvs. inden energiøerne rigtig batter noget!</t>
  </si>
  <si>
    <t>Kilde:</t>
  </si>
  <si>
    <t>https://kefm.dk/aktuelt/nyheder/2020/jun/bred-klimaaftale-bringer-danmark-tilbage-i-den-groenne-foerertroeje/</t>
  </si>
  <si>
    <t xml:space="preserve">Se også tilsvarende beregning: </t>
  </si>
  <si>
    <t>https://www.klimabevaegelsen.dk/reduktionsml-for-2025?</t>
  </si>
  <si>
    <t>https://ens.dk/sites/ens.dk/files/Analyser/bf20_final.pdf</t>
  </si>
  <si>
    <t>https://kefm.dk/aktuelt/nyheder/2020/jun/bred-politisk-aftale-sikrer-groen-affaldssektor-i-2030/</t>
  </si>
  <si>
    <t>* inkluderet i energiø-aftale</t>
  </si>
  <si>
    <t>Affaldsaftale*</t>
  </si>
  <si>
    <t>https://www.klimaraadet.dk/da/system/files_force/downloads/baggrundsnotat_til_klimaraadets_analyse_rammer_for_dansk_klimapolitik.pdf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</si>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</sst>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Inherit"/>
    </font>
    <font>
      <u/>
      <sz val="11"/>
      <color theme="10"/>
      <name val="Calibri"/>
      <family val="2"/>
      <scheme val="minor"/>
    </font>
    <font>
      <i/>
      <sz val="9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4" fillId="0" borderId="0" xfId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CO2e-budget og</a:t>
            </a:r>
            <a:r>
              <a:rPr lang="da-DK" sz="1400" baseline="0"/>
              <a:t> årlige emissioner efter aftaler om affald og energiøer (mio ton CO2e)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'Endelig version'!$B$1</c:f>
              <c:strCache>
                <c:ptCount val="1"/>
                <c:pt idx="0">
                  <c:v>CO2e-budget ved årets start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'Endelig version'!$A$2:$A$24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'Endelig version'!$B$2:$B$24</c:f>
              <c:numCache>
                <c:formatCode>General</c:formatCode>
                <c:ptCount val="23"/>
                <c:pt idx="0">
                  <c:v>468.75</c:v>
                </c:pt>
                <c:pt idx="1">
                  <c:v>413.75</c:v>
                </c:pt>
                <c:pt idx="2">
                  <c:v>359.75</c:v>
                </c:pt>
                <c:pt idx="3">
                  <c:v>307.75</c:v>
                </c:pt>
                <c:pt idx="4">
                  <c:v>256.75</c:v>
                </c:pt>
                <c:pt idx="5">
                  <c:v>207.75</c:v>
                </c:pt>
                <c:pt idx="6">
                  <c:v>159.75</c:v>
                </c:pt>
                <c:pt idx="7">
                  <c:v>112.75</c:v>
                </c:pt>
                <c:pt idx="8">
                  <c:v>66.75</c:v>
                </c:pt>
                <c:pt idx="9">
                  <c:v>22.75</c:v>
                </c:pt>
                <c:pt idx="10">
                  <c:v>-20.25</c:v>
                </c:pt>
                <c:pt idx="11">
                  <c:v>-62.25</c:v>
                </c:pt>
                <c:pt idx="12">
                  <c:v>-103.25</c:v>
                </c:pt>
                <c:pt idx="13">
                  <c:v>-142.85</c:v>
                </c:pt>
                <c:pt idx="14">
                  <c:v>-182.45</c:v>
                </c:pt>
                <c:pt idx="15">
                  <c:v>-222.04999999999998</c:v>
                </c:pt>
                <c:pt idx="16">
                  <c:v>-261.64999999999998</c:v>
                </c:pt>
                <c:pt idx="17">
                  <c:v>-301.25</c:v>
                </c:pt>
                <c:pt idx="18">
                  <c:v>-340.85</c:v>
                </c:pt>
                <c:pt idx="19">
                  <c:v>-380.45000000000005</c:v>
                </c:pt>
                <c:pt idx="20">
                  <c:v>-420.05000000000007</c:v>
                </c:pt>
                <c:pt idx="21">
                  <c:v>-459.65000000000009</c:v>
                </c:pt>
                <c:pt idx="22">
                  <c:v>-499.25000000000011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E6-4615-BB72-450445CF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873000"/>
        <c:axId val="497874640"/>
      </c:barChart>
      <c:lineChart>
        <c:grouping val="standard"/>
        <c:varyColors val="0"/>
        <c:ser>
          <c:idx val="1"/>
          <c:order val="1"/>
          <c:tx>
            <c:strRef>
              <c:f>'Endelig version'!$C$1</c:f>
              <c:strCache>
                <c:ptCount val="1"/>
                <c:pt idx="0">
                  <c:v>CO2e-udledning i løbet af året - BF2020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'Endelig version'!$A$2:$A$24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'Endelig version'!$C$2:$C$24</c:f>
              <c:numCache>
                <c:formatCode>General</c:formatCode>
                <c:ptCount val="23"/>
                <c:pt idx="0">
                  <c:v>55</c:v>
                </c:pt>
                <c:pt idx="1">
                  <c:v>54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E6-4615-BB72-450445CF71B1}"/>
            </c:ext>
          </c:extLst>
        </c:ser>
        <c:ser>
          <c:idx val="2"/>
          <c:order val="2"/>
          <c:tx>
            <c:strRef>
              <c:f>'Endelig version'!$I$1</c:f>
              <c:strCache>
                <c:ptCount val="1"/>
                <c:pt idx="0">
                  <c:v>CO2e-udledning i løbet af året - med tiltag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'Endelig version'!$I$2:$I$24</c:f>
              <c:numCache>
                <c:formatCode>General</c:formatCode>
                <c:ptCount val="23"/>
                <c:pt idx="0">
                  <c:v>55</c:v>
                </c:pt>
                <c:pt idx="1">
                  <c:v>54</c:v>
                </c:pt>
                <c:pt idx="2">
                  <c:v>52</c:v>
                </c:pt>
                <c:pt idx="3">
                  <c:v>51</c:v>
                </c:pt>
                <c:pt idx="4">
                  <c:v>49</c:v>
                </c:pt>
                <c:pt idx="5">
                  <c:v>48</c:v>
                </c:pt>
                <c:pt idx="6">
                  <c:v>47</c:v>
                </c:pt>
                <c:pt idx="7">
                  <c:v>46</c:v>
                </c:pt>
                <c:pt idx="8">
                  <c:v>44</c:v>
                </c:pt>
                <c:pt idx="9">
                  <c:v>43</c:v>
                </c:pt>
                <c:pt idx="10">
                  <c:v>42</c:v>
                </c:pt>
                <c:pt idx="11">
                  <c:v>41</c:v>
                </c:pt>
                <c:pt idx="12">
                  <c:v>39.6</c:v>
                </c:pt>
                <c:pt idx="13">
                  <c:v>39.6</c:v>
                </c:pt>
                <c:pt idx="14">
                  <c:v>39.6</c:v>
                </c:pt>
                <c:pt idx="15">
                  <c:v>39.6</c:v>
                </c:pt>
                <c:pt idx="16">
                  <c:v>39.6</c:v>
                </c:pt>
                <c:pt idx="17">
                  <c:v>39.6</c:v>
                </c:pt>
                <c:pt idx="18">
                  <c:v>39.6</c:v>
                </c:pt>
                <c:pt idx="19">
                  <c:v>39.6</c:v>
                </c:pt>
                <c:pt idx="20">
                  <c:v>39.6</c:v>
                </c:pt>
                <c:pt idx="21">
                  <c:v>39.6</c:v>
                </c:pt>
                <c:pt idx="22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7E6-4615-BB72-450445CF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006824"/>
        <c:axId val="760003872"/>
      </c:lineChart>
      <c:catAx>
        <c:axId val="49787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7874640"/>
        <c:crosses val="autoZero"/>
        <c:auto val="1"/>
        <c:lblAlgn val="ctr"/>
        <c:lblOffset val="100"/>
        <c:noMultiLvlLbl val="0"/>
      </c:catAx>
      <c:valAx>
        <c:axId val="49787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7873000"/>
        <c:crosses val="autoZero"/>
        <c:crossBetween val="between"/>
      </c:valAx>
      <c:valAx>
        <c:axId val="7600038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60006824"/>
        <c:crosses val="max"/>
        <c:crossBetween val="between"/>
      </c:valAx>
      <c:catAx>
        <c:axId val="760006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0038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2</xdr:row>
      <xdr:rowOff>179070</xdr:rowOff>
    </xdr:from>
    <xdr:to>
      <xdr:col>8</xdr:col>
      <xdr:colOff>1478280</xdr:colOff>
      <xdr:row>26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49E07F-25A8-4C49-92EA-9D4172943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0.09756</cdr:x>
      <cdr:y>0.67582</cdr:y>
    </cdr:from>
    <cdr:to>
      <cdr:x>0.6303</cdr:x>
      <cdr:y>0.81931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9D8B80E-27F4-41AE-87EB-A31A19FEE88A}"/>
            </a:ext>
          </a:extLst>
        </cdr:cNvPr>
        <cdr:cNvSpPr txBox="1"/>
      </cdr:nvSpPr>
      <cdr:spPr>
        <a:xfrm xmlns:a="http://schemas.openxmlformats.org/drawingml/2006/main">
          <a:off x="579120" y="2907030"/>
          <a:ext cx="316230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da-DK" sz="1000" i="1"/>
            <a:t>Kilder:</a:t>
          </a:r>
          <a:r>
            <a:rPr lang="da-DK" sz="1000" i="1" baseline="0"/>
            <a:t> BF2020; div. aftaletekster og egne interpolationer mht. indfasning; Klimarådets estimat af CO2-budget, ganget med 1,25 for at få CO2e-budget</a:t>
          </a:r>
          <a:endParaRPr lang="da-DK" sz="1000" i="1"/>
        </a:p>
      </cdr:txBody>
    </cdr:sp>
  </cdr:relSizeAnchor>
  <cdr:relSizeAnchor xmlns:cdr="http://schemas.openxmlformats.org/drawingml/2006/chartDrawing">
    <cdr:from>
      <cdr:x>0.72786</cdr:x>
      <cdr:y>0.1674</cdr:y>
    </cdr:from>
    <cdr:to>
      <cdr:x>0.93967</cdr:x>
      <cdr:y>0.25244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9812200-7C07-444B-8C3E-491A12AB70EB}"/>
            </a:ext>
          </a:extLst>
        </cdr:cNvPr>
        <cdr:cNvSpPr txBox="1"/>
      </cdr:nvSpPr>
      <cdr:spPr>
        <a:xfrm xmlns:a="http://schemas.openxmlformats.org/drawingml/2006/main">
          <a:off x="4320540" y="720090"/>
          <a:ext cx="125730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a-DK" sz="1000" i="1"/>
            <a:t>@sorenhave</a:t>
          </a:r>
          <a:br>
            <a:rPr lang="da-DK" sz="1000" i="1"/>
          </a:br>
          <a:r>
            <a:rPr lang="da-DK" sz="1000" i="1"/>
            <a:t>28.</a:t>
          </a:r>
          <a:r>
            <a:rPr lang="da-DK" sz="1000" i="1" baseline="0"/>
            <a:t> juni 2020</a:t>
          </a:r>
          <a:endParaRPr lang="da-DK" sz="100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limabevaegelsen.dk/reduktionsml-for-2025?" TargetMode="External"/><Relationship Id="rId2" Type="http://schemas.openxmlformats.org/officeDocument/2006/relationships/hyperlink" Target="https://kefm.dk/aktuelt/nyheder/2020/jun/bred-klimaaftale-bringer-danmark-tilbage-i-den-groenne-foerertroeje/" TargetMode="External"/><Relationship Id="rId1" Type="http://schemas.openxmlformats.org/officeDocument/2006/relationships/hyperlink" Target="https://www.klimaraadet.dk/da/system/files_force/downloads/baggrundsnotat_til_klimaraadets_analyse_rammer_for_dansk_klimapolitik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kefm.dk/aktuelt/nyheder/2020/jun/bred-politisk-aftale-sikrer-groen-affaldssektor-i-2030/" TargetMode="External"/><Relationship Id="rId4" Type="http://schemas.openxmlformats.org/officeDocument/2006/relationships/hyperlink" Target="https://ens.dk/sites/ens.dk/files/Analyser/bf20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A10" sqref="A10"/>
    </sheetView>
  </sheetViews>
  <sheetFormatPr defaultRowHeight="14.4"/>
  <cols>
    <col min="1" max="1" width="38.109375" bestFit="1" customWidth="1"/>
    <col min="2" max="2" width="20.44140625" bestFit="1" customWidth="1"/>
    <col min="3" max="3" width="15.88671875" bestFit="1" customWidth="1"/>
    <col min="4" max="4" width="32.21875" bestFit="1" customWidth="1"/>
    <col min="5" max="5" width="14.44140625" customWidth="1"/>
    <col min="7" max="7" width="28.6640625" customWidth="1"/>
  </cols>
  <sheetData>
    <row r="1" spans="1:4">
      <c r="A1" s="1" t="s">
        <v>15</v>
      </c>
      <c r="B1" s="1" t="s">
        <v>1</v>
      </c>
      <c r="C1" s="1" t="s">
        <v>2</v>
      </c>
      <c r="D1" s="1" t="s">
        <v>0</v>
      </c>
    </row>
    <row r="2" spans="1:4">
      <c r="A2" t="s">
        <v>7</v>
      </c>
      <c r="B2">
        <v>325</v>
      </c>
      <c r="C2">
        <v>425</v>
      </c>
      <c r="D2">
        <v>40</v>
      </c>
    </row>
    <row r="3" spans="1:4">
      <c r="A3" t="s">
        <v>8</v>
      </c>
      <c r="B3">
        <f>+B2-$D$2</f>
        <v>285</v>
      </c>
      <c r="C3">
        <f>+C2-$D$2</f>
        <v>385</v>
      </c>
    </row>
    <row r="4" spans="1:4">
      <c r="A4" t="s">
        <v>9</v>
      </c>
      <c r="B4">
        <f>+B3-$D$2</f>
        <v>245</v>
      </c>
      <c r="C4">
        <f>+C3-$D$2</f>
        <v>345</v>
      </c>
      <c r="D4" s="1" t="s">
        <v>17</v>
      </c>
    </row>
    <row r="5" spans="1:4">
      <c r="A5" s="2" t="s">
        <v>11</v>
      </c>
      <c r="B5">
        <f>+B4-0.5*$D$2</f>
        <v>225</v>
      </c>
      <c r="C5">
        <f>+C4-0.5*$D$2</f>
        <v>325</v>
      </c>
      <c r="D5" s="3">
        <f>+D2/12/((B5+C5)/2)</f>
        <v>1.2121212121212121E-2</v>
      </c>
    </row>
    <row r="6" spans="1:4">
      <c r="A6" t="s">
        <v>10</v>
      </c>
      <c r="B6">
        <f>+B4-$D$2</f>
        <v>205</v>
      </c>
      <c r="C6">
        <f>+C4-$D$2</f>
        <v>305</v>
      </c>
    </row>
    <row r="7" spans="1:4">
      <c r="A7" t="s">
        <v>18</v>
      </c>
      <c r="B7">
        <f>+B6-$D$2</f>
        <v>165</v>
      </c>
      <c r="C7">
        <f>+C6-$D$2</f>
        <v>265</v>
      </c>
    </row>
    <row r="8" spans="1:4">
      <c r="A8" t="s">
        <v>19</v>
      </c>
      <c r="B8">
        <f t="shared" ref="B8:B12" si="0">+B7-$D$2</f>
        <v>125</v>
      </c>
      <c r="C8">
        <f t="shared" ref="C8:C12" si="1">+C7-$D$2</f>
        <v>225</v>
      </c>
    </row>
    <row r="9" spans="1:4">
      <c r="A9" t="s">
        <v>20</v>
      </c>
      <c r="B9">
        <f t="shared" si="0"/>
        <v>85</v>
      </c>
      <c r="C9">
        <f t="shared" si="1"/>
        <v>185</v>
      </c>
    </row>
    <row r="10" spans="1:4">
      <c r="A10" t="s">
        <v>21</v>
      </c>
      <c r="B10">
        <f t="shared" si="0"/>
        <v>45</v>
      </c>
      <c r="C10">
        <f t="shared" si="1"/>
        <v>145</v>
      </c>
    </row>
    <row r="11" spans="1:4">
      <c r="A11" t="s">
        <v>22</v>
      </c>
      <c r="B11">
        <f t="shared" si="0"/>
        <v>5</v>
      </c>
      <c r="C11">
        <f t="shared" si="1"/>
        <v>105</v>
      </c>
    </row>
    <row r="12" spans="1:4">
      <c r="A12" t="s">
        <v>23</v>
      </c>
      <c r="B12">
        <f t="shared" si="0"/>
        <v>-35</v>
      </c>
      <c r="C12">
        <f t="shared" si="1"/>
        <v>65</v>
      </c>
    </row>
    <row r="14" spans="1:4">
      <c r="A14" s="1" t="s">
        <v>6</v>
      </c>
      <c r="B14" s="1" t="s">
        <v>13</v>
      </c>
      <c r="C14" s="1" t="s">
        <v>14</v>
      </c>
      <c r="D14" s="1" t="s">
        <v>16</v>
      </c>
    </row>
    <row r="15" spans="1:4">
      <c r="A15" t="s">
        <v>3</v>
      </c>
      <c r="B15">
        <v>0.5</v>
      </c>
      <c r="C15" s="3">
        <f t="shared" ref="C15:C20" si="2">+B15/$D$2</f>
        <v>1.2500000000000001E-2</v>
      </c>
      <c r="D15" s="3">
        <f>+B15/19</f>
        <v>2.6315789473684209E-2</v>
      </c>
    </row>
    <row r="16" spans="1:4">
      <c r="A16" t="s">
        <v>4</v>
      </c>
      <c r="B16">
        <v>0.7</v>
      </c>
      <c r="C16" s="3">
        <f t="shared" si="2"/>
        <v>1.7499999999999998E-2</v>
      </c>
      <c r="D16" s="3">
        <f t="shared" ref="D16:D20" si="3">+B16/19</f>
        <v>3.6842105263157891E-2</v>
      </c>
    </row>
    <row r="17" spans="1:4">
      <c r="A17" t="s">
        <v>5</v>
      </c>
      <c r="B17">
        <v>3.4</v>
      </c>
      <c r="C17" s="3">
        <f t="shared" si="2"/>
        <v>8.4999999999999992E-2</v>
      </c>
      <c r="D17" s="3">
        <f t="shared" si="3"/>
        <v>0.17894736842105263</v>
      </c>
    </row>
    <row r="18" spans="1:4">
      <c r="C18" s="3">
        <f t="shared" si="2"/>
        <v>0</v>
      </c>
      <c r="D18" s="3">
        <f t="shared" si="3"/>
        <v>0</v>
      </c>
    </row>
    <row r="19" spans="1:4">
      <c r="C19" s="3">
        <f t="shared" si="2"/>
        <v>0</v>
      </c>
      <c r="D19" s="3">
        <f t="shared" si="3"/>
        <v>0</v>
      </c>
    </row>
    <row r="20" spans="1:4">
      <c r="A20" s="2" t="s">
        <v>12</v>
      </c>
      <c r="B20" s="2">
        <f>SUM(B15:B19)</f>
        <v>4.5999999999999996</v>
      </c>
      <c r="C20" s="4">
        <f t="shared" si="2"/>
        <v>0.11499999999999999</v>
      </c>
      <c r="D20" s="3">
        <f t="shared" si="3"/>
        <v>0.24210526315789471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9565-AAB7-41BD-B5A3-86F08F5FA075}">
  <dimension ref="A1:N25"/>
  <sheetViews>
    <sheetView tabSelected="1" workbookViewId="0">
      <selection activeCell="J10" sqref="J10"/>
    </sheetView>
  </sheetViews>
  <sheetFormatPr defaultRowHeight="14.4"/>
  <cols>
    <col min="2" max="2" width="24.77734375" bestFit="1" customWidth="1"/>
    <col min="3" max="3" width="33.21875" bestFit="1" customWidth="1"/>
    <col min="4" max="4" width="14.77734375" customWidth="1"/>
    <col min="5" max="5" width="12.77734375" bestFit="1" customWidth="1"/>
    <col min="6" max="6" width="4.6640625" customWidth="1"/>
    <col min="7" max="7" width="4.21875" customWidth="1"/>
    <col min="8" max="8" width="3.88671875" customWidth="1"/>
    <col min="9" max="9" width="35.77734375" bestFit="1" customWidth="1"/>
    <col min="10" max="10" width="20.21875" customWidth="1"/>
  </cols>
  <sheetData>
    <row r="1" spans="1:14">
      <c r="A1" s="1" t="s">
        <v>24</v>
      </c>
      <c r="B1" s="1" t="s">
        <v>27</v>
      </c>
      <c r="C1" s="1" t="s">
        <v>28</v>
      </c>
      <c r="D1" s="1" t="s">
        <v>47</v>
      </c>
      <c r="E1" s="1" t="s">
        <v>25</v>
      </c>
      <c r="F1" s="1" t="s">
        <v>26</v>
      </c>
      <c r="G1" s="1" t="s">
        <v>26</v>
      </c>
      <c r="H1" s="1" t="s">
        <v>26</v>
      </c>
      <c r="I1" s="1" t="s">
        <v>29</v>
      </c>
      <c r="J1" s="1" t="s">
        <v>30</v>
      </c>
      <c r="N1" s="1" t="s">
        <v>49</v>
      </c>
    </row>
    <row r="2" spans="1:14">
      <c r="A2">
        <v>2018</v>
      </c>
      <c r="B2">
        <f>+('Ver 1'!B2+'Ver 1'!C2)/2*1.25</f>
        <v>468.75</v>
      </c>
      <c r="C2">
        <v>55</v>
      </c>
      <c r="D2">
        <v>0</v>
      </c>
      <c r="E2">
        <v>0</v>
      </c>
      <c r="I2">
        <f>+C2-SUM(D2:H2)</f>
        <v>55</v>
      </c>
    </row>
    <row r="3" spans="1:14">
      <c r="A3">
        <f>+A2+1</f>
        <v>2019</v>
      </c>
      <c r="B3">
        <f>+B2-I2</f>
        <v>413.75</v>
      </c>
      <c r="C3">
        <v>54</v>
      </c>
      <c r="D3">
        <v>0</v>
      </c>
      <c r="E3">
        <v>0</v>
      </c>
      <c r="I3">
        <f t="shared" ref="I3:I24" si="0">+C3-SUM(D3:H3)</f>
        <v>54</v>
      </c>
      <c r="N3">
        <f>+B2-B3</f>
        <v>55</v>
      </c>
    </row>
    <row r="4" spans="1:14">
      <c r="A4">
        <f t="shared" ref="A4:A24" si="1">+A3+1</f>
        <v>2020</v>
      </c>
      <c r="B4">
        <f t="shared" ref="B4:B24" si="2">+B3-I3</f>
        <v>359.75</v>
      </c>
      <c r="C4">
        <v>52</v>
      </c>
      <c r="D4">
        <v>0</v>
      </c>
      <c r="E4">
        <v>0</v>
      </c>
      <c r="I4">
        <f t="shared" si="0"/>
        <v>52</v>
      </c>
      <c r="N4">
        <f t="shared" ref="N4:N24" si="3">+B3-B4</f>
        <v>54</v>
      </c>
    </row>
    <row r="5" spans="1:14">
      <c r="A5">
        <f t="shared" si="1"/>
        <v>2021</v>
      </c>
      <c r="B5">
        <f t="shared" si="2"/>
        <v>307.75</v>
      </c>
      <c r="C5">
        <v>51</v>
      </c>
      <c r="D5">
        <v>0</v>
      </c>
      <c r="E5">
        <v>0</v>
      </c>
      <c r="I5">
        <f t="shared" si="0"/>
        <v>51</v>
      </c>
      <c r="N5">
        <f t="shared" si="3"/>
        <v>52</v>
      </c>
    </row>
    <row r="6" spans="1:14">
      <c r="A6">
        <f t="shared" si="1"/>
        <v>2022</v>
      </c>
      <c r="B6">
        <f t="shared" si="2"/>
        <v>256.75</v>
      </c>
      <c r="C6">
        <v>50</v>
      </c>
      <c r="D6">
        <v>0</v>
      </c>
      <c r="E6">
        <v>1</v>
      </c>
      <c r="I6">
        <f t="shared" si="0"/>
        <v>49</v>
      </c>
      <c r="N6">
        <f t="shared" si="3"/>
        <v>51</v>
      </c>
    </row>
    <row r="7" spans="1:14">
      <c r="A7">
        <f t="shared" si="1"/>
        <v>2023</v>
      </c>
      <c r="B7">
        <f t="shared" si="2"/>
        <v>207.75</v>
      </c>
      <c r="C7">
        <v>49</v>
      </c>
      <c r="D7">
        <v>0</v>
      </c>
      <c r="E7">
        <v>1</v>
      </c>
      <c r="I7">
        <f t="shared" si="0"/>
        <v>48</v>
      </c>
      <c r="N7">
        <f t="shared" si="3"/>
        <v>49</v>
      </c>
    </row>
    <row r="8" spans="1:14">
      <c r="A8">
        <f t="shared" si="1"/>
        <v>2024</v>
      </c>
      <c r="B8">
        <f t="shared" si="2"/>
        <v>159.75</v>
      </c>
      <c r="C8">
        <v>48</v>
      </c>
      <c r="D8">
        <v>0</v>
      </c>
      <c r="E8">
        <v>1</v>
      </c>
      <c r="I8">
        <f t="shared" si="0"/>
        <v>47</v>
      </c>
      <c r="N8">
        <f t="shared" si="3"/>
        <v>48</v>
      </c>
    </row>
    <row r="9" spans="1:14">
      <c r="A9">
        <f t="shared" si="1"/>
        <v>2025</v>
      </c>
      <c r="B9">
        <f t="shared" si="2"/>
        <v>112.75</v>
      </c>
      <c r="C9">
        <v>47</v>
      </c>
      <c r="D9">
        <v>0</v>
      </c>
      <c r="E9">
        <v>1</v>
      </c>
      <c r="I9">
        <f t="shared" si="0"/>
        <v>46</v>
      </c>
      <c r="N9">
        <f t="shared" si="3"/>
        <v>47</v>
      </c>
    </row>
    <row r="10" spans="1:14">
      <c r="A10">
        <f t="shared" si="1"/>
        <v>2026</v>
      </c>
      <c r="B10">
        <f t="shared" si="2"/>
        <v>66.75</v>
      </c>
      <c r="C10">
        <v>46</v>
      </c>
      <c r="D10">
        <v>0</v>
      </c>
      <c r="E10">
        <v>2</v>
      </c>
      <c r="I10">
        <f t="shared" si="0"/>
        <v>44</v>
      </c>
      <c r="N10">
        <f t="shared" si="3"/>
        <v>46</v>
      </c>
    </row>
    <row r="11" spans="1:14">
      <c r="A11">
        <f t="shared" si="1"/>
        <v>2027</v>
      </c>
      <c r="B11">
        <f t="shared" si="2"/>
        <v>22.75</v>
      </c>
      <c r="C11">
        <v>45</v>
      </c>
      <c r="D11">
        <v>0</v>
      </c>
      <c r="E11">
        <v>2</v>
      </c>
      <c r="I11">
        <f t="shared" si="0"/>
        <v>43</v>
      </c>
      <c r="N11">
        <f t="shared" si="3"/>
        <v>44</v>
      </c>
    </row>
    <row r="12" spans="1:14">
      <c r="A12">
        <f t="shared" si="1"/>
        <v>2028</v>
      </c>
      <c r="B12">
        <f t="shared" si="2"/>
        <v>-20.25</v>
      </c>
      <c r="C12">
        <v>44</v>
      </c>
      <c r="D12">
        <v>0</v>
      </c>
      <c r="E12">
        <v>2</v>
      </c>
      <c r="I12">
        <f t="shared" si="0"/>
        <v>42</v>
      </c>
      <c r="N12">
        <f t="shared" si="3"/>
        <v>43</v>
      </c>
    </row>
    <row r="13" spans="1:14">
      <c r="A13">
        <f t="shared" si="1"/>
        <v>2029</v>
      </c>
      <c r="B13">
        <f t="shared" si="2"/>
        <v>-62.25</v>
      </c>
      <c r="C13">
        <v>43</v>
      </c>
      <c r="D13">
        <v>0</v>
      </c>
      <c r="E13">
        <v>2</v>
      </c>
      <c r="I13">
        <f t="shared" si="0"/>
        <v>41</v>
      </c>
      <c r="N13">
        <f t="shared" si="3"/>
        <v>42</v>
      </c>
    </row>
    <row r="14" spans="1:14">
      <c r="A14">
        <f t="shared" si="1"/>
        <v>2030</v>
      </c>
      <c r="B14">
        <f t="shared" si="2"/>
        <v>-103.25</v>
      </c>
      <c r="C14">
        <v>43</v>
      </c>
      <c r="D14">
        <v>0</v>
      </c>
      <c r="E14">
        <v>3.4</v>
      </c>
      <c r="I14">
        <f t="shared" si="0"/>
        <v>39.6</v>
      </c>
      <c r="N14">
        <f t="shared" si="3"/>
        <v>41</v>
      </c>
    </row>
    <row r="15" spans="1:14">
      <c r="A15">
        <f t="shared" si="1"/>
        <v>2031</v>
      </c>
      <c r="B15">
        <f t="shared" si="2"/>
        <v>-142.85</v>
      </c>
      <c r="C15">
        <f>+C14</f>
        <v>43</v>
      </c>
      <c r="D15">
        <v>0</v>
      </c>
      <c r="E15">
        <v>3.4</v>
      </c>
      <c r="I15">
        <f t="shared" si="0"/>
        <v>39.6</v>
      </c>
      <c r="N15">
        <f t="shared" si="3"/>
        <v>39.599999999999994</v>
      </c>
    </row>
    <row r="16" spans="1:14">
      <c r="A16">
        <f t="shared" si="1"/>
        <v>2032</v>
      </c>
      <c r="B16">
        <f t="shared" si="2"/>
        <v>-182.45</v>
      </c>
      <c r="C16">
        <f t="shared" ref="C16:C24" si="4">+C15</f>
        <v>43</v>
      </c>
      <c r="D16">
        <v>0</v>
      </c>
      <c r="E16">
        <v>3.4</v>
      </c>
      <c r="I16">
        <f t="shared" si="0"/>
        <v>39.6</v>
      </c>
      <c r="N16">
        <f t="shared" si="3"/>
        <v>39.599999999999994</v>
      </c>
    </row>
    <row r="17" spans="1:14">
      <c r="A17">
        <f t="shared" si="1"/>
        <v>2033</v>
      </c>
      <c r="B17">
        <f t="shared" si="2"/>
        <v>-222.04999999999998</v>
      </c>
      <c r="C17">
        <f t="shared" si="4"/>
        <v>43</v>
      </c>
      <c r="D17">
        <v>0</v>
      </c>
      <c r="E17">
        <v>3.4</v>
      </c>
      <c r="I17">
        <f t="shared" si="0"/>
        <v>39.6</v>
      </c>
      <c r="N17">
        <f t="shared" si="3"/>
        <v>39.599999999999994</v>
      </c>
    </row>
    <row r="18" spans="1:14">
      <c r="A18">
        <f t="shared" si="1"/>
        <v>2034</v>
      </c>
      <c r="B18">
        <f t="shared" si="2"/>
        <v>-261.64999999999998</v>
      </c>
      <c r="C18">
        <f t="shared" si="4"/>
        <v>43</v>
      </c>
      <c r="D18">
        <v>0</v>
      </c>
      <c r="E18">
        <v>3.4</v>
      </c>
      <c r="I18">
        <f t="shared" si="0"/>
        <v>39.6</v>
      </c>
      <c r="N18">
        <f t="shared" si="3"/>
        <v>39.599999999999994</v>
      </c>
    </row>
    <row r="19" spans="1:14">
      <c r="A19">
        <f t="shared" si="1"/>
        <v>2035</v>
      </c>
      <c r="B19">
        <f t="shared" si="2"/>
        <v>-301.25</v>
      </c>
      <c r="C19">
        <f t="shared" si="4"/>
        <v>43</v>
      </c>
      <c r="D19">
        <v>0</v>
      </c>
      <c r="E19">
        <v>3.4</v>
      </c>
      <c r="I19">
        <f t="shared" si="0"/>
        <v>39.6</v>
      </c>
      <c r="N19">
        <f t="shared" si="3"/>
        <v>39.600000000000023</v>
      </c>
    </row>
    <row r="20" spans="1:14">
      <c r="A20">
        <f t="shared" si="1"/>
        <v>2036</v>
      </c>
      <c r="B20">
        <f t="shared" si="2"/>
        <v>-340.85</v>
      </c>
      <c r="C20">
        <f t="shared" si="4"/>
        <v>43</v>
      </c>
      <c r="D20">
        <v>0</v>
      </c>
      <c r="E20">
        <v>3.4</v>
      </c>
      <c r="I20">
        <f t="shared" si="0"/>
        <v>39.6</v>
      </c>
      <c r="N20">
        <f t="shared" si="3"/>
        <v>39.600000000000023</v>
      </c>
    </row>
    <row r="21" spans="1:14">
      <c r="A21">
        <f t="shared" si="1"/>
        <v>2037</v>
      </c>
      <c r="B21">
        <f t="shared" si="2"/>
        <v>-380.45000000000005</v>
      </c>
      <c r="C21">
        <f t="shared" si="4"/>
        <v>43</v>
      </c>
      <c r="D21">
        <v>0</v>
      </c>
      <c r="E21">
        <v>3.4</v>
      </c>
      <c r="I21">
        <f t="shared" si="0"/>
        <v>39.6</v>
      </c>
      <c r="N21">
        <f t="shared" si="3"/>
        <v>39.600000000000023</v>
      </c>
    </row>
    <row r="22" spans="1:14">
      <c r="A22">
        <f t="shared" si="1"/>
        <v>2038</v>
      </c>
      <c r="B22">
        <f t="shared" si="2"/>
        <v>-420.05000000000007</v>
      </c>
      <c r="C22">
        <f t="shared" si="4"/>
        <v>43</v>
      </c>
      <c r="D22">
        <v>0</v>
      </c>
      <c r="E22">
        <v>3.4</v>
      </c>
      <c r="I22">
        <f t="shared" si="0"/>
        <v>39.6</v>
      </c>
      <c r="N22">
        <f t="shared" si="3"/>
        <v>39.600000000000023</v>
      </c>
    </row>
    <row r="23" spans="1:14">
      <c r="A23">
        <f t="shared" si="1"/>
        <v>2039</v>
      </c>
      <c r="B23">
        <f t="shared" si="2"/>
        <v>-459.65000000000009</v>
      </c>
      <c r="C23">
        <f t="shared" si="4"/>
        <v>43</v>
      </c>
      <c r="D23">
        <v>0</v>
      </c>
      <c r="E23">
        <v>3.4</v>
      </c>
      <c r="I23">
        <f t="shared" si="0"/>
        <v>39.6</v>
      </c>
      <c r="N23">
        <f t="shared" si="3"/>
        <v>39.600000000000023</v>
      </c>
    </row>
    <row r="24" spans="1:14">
      <c r="A24">
        <f t="shared" si="1"/>
        <v>2040</v>
      </c>
      <c r="B24">
        <f t="shared" si="2"/>
        <v>-499.25000000000011</v>
      </c>
      <c r="C24">
        <f t="shared" si="4"/>
        <v>43</v>
      </c>
      <c r="D24">
        <v>0</v>
      </c>
      <c r="E24">
        <v>3.4</v>
      </c>
      <c r="I24">
        <f t="shared" si="0"/>
        <v>39.6</v>
      </c>
      <c r="N24">
        <f t="shared" si="3"/>
        <v>39.600000000000023</v>
      </c>
    </row>
    <row r="25" spans="1:14">
      <c r="D25" t="s">
        <v>46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A0FB-23EE-493F-A447-73D4A85C2589}">
  <dimension ref="A1:A17"/>
  <sheetViews>
    <sheetView workbookViewId="0">
      <selection activeCell="A12" sqref="A12"/>
    </sheetView>
  </sheetViews>
  <sheetFormatPr defaultRowHeight="14.4"/>
  <cols>
    <col min="1" max="1" width="79.21875" customWidth="1"/>
  </cols>
  <sheetData>
    <row r="1" spans="1:1">
      <c r="A1" s="1" t="s">
        <v>31</v>
      </c>
    </row>
    <row r="2" spans="1:1">
      <c r="A2" s="5" t="s">
        <v>32</v>
      </c>
    </row>
    <row r="3" spans="1:1">
      <c r="A3" s="5" t="s">
        <v>33</v>
      </c>
    </row>
    <row r="4" spans="1:1">
      <c r="A4" s="5" t="s">
        <v>34</v>
      </c>
    </row>
    <row r="5" spans="1:1">
      <c r="A5" s="6" t="s">
        <v>35</v>
      </c>
    </row>
    <row r="6" spans="1:1">
      <c r="A6" s="6" t="s">
        <v>36</v>
      </c>
    </row>
    <row r="7" spans="1:1" ht="34.200000000000003">
      <c r="A7" s="6" t="s">
        <v>37</v>
      </c>
    </row>
    <row r="8" spans="1:1" ht="22.8">
      <c r="A8" s="6" t="s">
        <v>38</v>
      </c>
    </row>
    <row r="9" spans="1:1" ht="22.8">
      <c r="A9" s="9" t="s">
        <v>39</v>
      </c>
    </row>
    <row r="10" spans="1:1">
      <c r="A10" s="5"/>
    </row>
    <row r="11" spans="1:1">
      <c r="A11" s="8" t="s">
        <v>40</v>
      </c>
    </row>
    <row r="12" spans="1:1">
      <c r="A12" s="7" t="s">
        <v>48</v>
      </c>
    </row>
    <row r="13" spans="1:1">
      <c r="A13" s="7" t="s">
        <v>41</v>
      </c>
    </row>
    <row r="14" spans="1:1">
      <c r="A14" s="7" t="s">
        <v>44</v>
      </c>
    </row>
    <row r="15" spans="1:1">
      <c r="A15" s="7" t="s">
        <v>45</v>
      </c>
    </row>
    <row r="16" spans="1:1">
      <c r="A16" t="s">
        <v>42</v>
      </c>
    </row>
    <row r="17" spans="1:1">
      <c r="A17" s="7" t="s">
        <v>43</v>
      </c>
    </row>
  </sheetData>
  <hyperlinks>
    <hyperlink ref="A12" r:id="rId1" xr:uid="{AA65C6EB-00E3-41C4-961B-5958F4A7A01B}"/>
    <hyperlink ref="A13" r:id="rId2" xr:uid="{3679CE17-3661-419C-B559-1CA1201B661C}"/>
    <hyperlink ref="A17" r:id="rId3" xr:uid="{FA4FAC6D-2A50-458E-8E95-693930A8B819}"/>
    <hyperlink ref="A14" r:id="rId4" xr:uid="{33E3141B-4113-4D2F-86B4-78563CF29E1B}"/>
    <hyperlink ref="A15" r:id="rId5" xr:uid="{5952C556-38C1-47E1-957A-61769C61E8CA}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 1</vt:lpstr>
      <vt:lpstr>Endelig version</vt:lpstr>
      <vt:lpstr>Forklaring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Have</dc:creator>
  <cp:lastModifiedBy>Søren Have</cp:lastModifiedBy>
  <dcterms:created xsi:type="dcterms:W3CDTF">2015-06-05T18:19:34Z</dcterms:created>
  <dcterms:modified xsi:type="dcterms:W3CDTF">2020-08-25T09:41:01Z</dcterms:modified>
</cp:coreProperties>
</file>